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1340" windowHeight="7935" tabRatio="868" activeTab="5"/>
  </bookViews>
  <sheets>
    <sheet name="DayTemp" sheetId="50953" r:id="rId1"/>
    <sheet name="VMT-2011" sheetId="364" r:id="rId2"/>
    <sheet name="Speed" sheetId="50950" r:id="rId3"/>
    <sheet name="Month%" sheetId="50951" r:id="rId4"/>
    <sheet name="EM-VEH-TYPE" sheetId="50945" r:id="rId5"/>
    <sheet name="FINAL-EMISS" sheetId="50955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L7" i="50955" l="1"/>
  <c r="L8" i="50955"/>
  <c r="L9" i="50955"/>
  <c r="L10" i="50955"/>
  <c r="L11" i="50955"/>
  <c r="L12" i="50955"/>
  <c r="L13" i="50955"/>
  <c r="L14" i="50955"/>
  <c r="L15" i="50955"/>
  <c r="L16" i="50955"/>
  <c r="L17" i="50955"/>
  <c r="L18" i="50955"/>
  <c r="L19" i="50955"/>
  <c r="L6" i="50955"/>
  <c r="O22" i="50955"/>
  <c r="K8" i="50955"/>
  <c r="K9" i="50955"/>
  <c r="K12" i="50955"/>
  <c r="K13" i="50955"/>
  <c r="K16" i="50955"/>
  <c r="K17" i="50955"/>
  <c r="K6" i="50955"/>
  <c r="H9" i="50955"/>
  <c r="H13" i="50955"/>
  <c r="H16" i="50955"/>
  <c r="H17" i="50955"/>
  <c r="H6" i="50955"/>
  <c r="E9" i="50955"/>
  <c r="E13" i="50955"/>
  <c r="E17" i="50955"/>
  <c r="E6" i="50955"/>
  <c r="C7" i="50955"/>
  <c r="H7" i="50955" s="1"/>
  <c r="C8" i="50955"/>
  <c r="H8" i="50955" s="1"/>
  <c r="C9" i="50955"/>
  <c r="C10" i="50955"/>
  <c r="K10" i="50955" s="1"/>
  <c r="C11" i="50955"/>
  <c r="H11" i="50955" s="1"/>
  <c r="C12" i="50955"/>
  <c r="H12" i="50955" s="1"/>
  <c r="C13" i="50955"/>
  <c r="C14" i="50955"/>
  <c r="K14" i="50955" s="1"/>
  <c r="C15" i="50955"/>
  <c r="E15" i="50955" s="1"/>
  <c r="C16" i="50955"/>
  <c r="E16" i="50955" s="1"/>
  <c r="C17" i="50955"/>
  <c r="C18" i="50955"/>
  <c r="K18" i="50955" s="1"/>
  <c r="C19" i="50955"/>
  <c r="E19" i="50955" s="1"/>
  <c r="C6" i="50955"/>
  <c r="B20" i="50955"/>
  <c r="C20" i="50955"/>
  <c r="E20" i="50955" s="1"/>
  <c r="D20" i="50955"/>
  <c r="E36" i="50945"/>
  <c r="F36" i="50945"/>
  <c r="G36" i="50945"/>
  <c r="D36" i="50945"/>
  <c r="E19" i="50945"/>
  <c r="F19" i="50945"/>
  <c r="G19" i="50945"/>
  <c r="D19" i="50945"/>
  <c r="E18" i="50945"/>
  <c r="E20" i="50945" s="1"/>
  <c r="F18" i="50945"/>
  <c r="F20" i="50945" s="1"/>
  <c r="G18" i="50945"/>
  <c r="G20" i="50945" s="1"/>
  <c r="D18" i="50945"/>
  <c r="D20" i="50945" s="1"/>
  <c r="E117" i="50945"/>
  <c r="F117" i="50945"/>
  <c r="G117" i="50945"/>
  <c r="D117" i="50945"/>
  <c r="E102" i="50945"/>
  <c r="F102" i="50945"/>
  <c r="G102" i="50945"/>
  <c r="D102" i="50945"/>
  <c r="E87" i="50945"/>
  <c r="F87" i="50945"/>
  <c r="G87" i="50945"/>
  <c r="D87" i="50945"/>
  <c r="D35" i="50945"/>
  <c r="D37" i="50945" s="1"/>
  <c r="E35" i="50945"/>
  <c r="E37" i="50945" s="1"/>
  <c r="F35" i="50945"/>
  <c r="F37" i="50945" s="1"/>
  <c r="G35" i="50945"/>
  <c r="G37" i="50945" s="1"/>
  <c r="E67" i="50945"/>
  <c r="F67" i="50945"/>
  <c r="G67" i="50945"/>
  <c r="D67" i="50945"/>
  <c r="E52" i="50945"/>
  <c r="F52" i="50945"/>
  <c r="G52" i="50945"/>
  <c r="D52" i="50945"/>
  <c r="H39" i="50945"/>
  <c r="H40" i="50945"/>
  <c r="H41" i="50945"/>
  <c r="H42" i="50945"/>
  <c r="H43" i="50945"/>
  <c r="H44" i="50945"/>
  <c r="H45" i="50945"/>
  <c r="H46" i="50945"/>
  <c r="H47" i="50945"/>
  <c r="H48" i="50945"/>
  <c r="H49" i="50945"/>
  <c r="H50" i="50945"/>
  <c r="H51" i="50945"/>
  <c r="H53" i="50945"/>
  <c r="H54" i="50945"/>
  <c r="H55" i="50945"/>
  <c r="H56" i="50945"/>
  <c r="H57" i="50945"/>
  <c r="H67" i="50945" s="1"/>
  <c r="H58" i="50945"/>
  <c r="H59" i="50945"/>
  <c r="H60" i="50945"/>
  <c r="H61" i="50945"/>
  <c r="H62" i="50945"/>
  <c r="H63" i="50945"/>
  <c r="H64" i="50945"/>
  <c r="H65" i="50945"/>
  <c r="H66" i="50945"/>
  <c r="H21" i="50945"/>
  <c r="H22" i="50945"/>
  <c r="H23" i="50945"/>
  <c r="H24" i="50945"/>
  <c r="H25" i="50945"/>
  <c r="H26" i="50945"/>
  <c r="H36" i="50945"/>
  <c r="H27" i="50945"/>
  <c r="H28" i="50945"/>
  <c r="H29" i="50945"/>
  <c r="H30" i="50945"/>
  <c r="H31" i="50945"/>
  <c r="H32" i="50945"/>
  <c r="H33" i="50945"/>
  <c r="H34" i="50945"/>
  <c r="H73" i="50945"/>
  <c r="H74" i="50945"/>
  <c r="H75" i="50945"/>
  <c r="H76" i="50945"/>
  <c r="H87" i="50945" s="1"/>
  <c r="H77" i="50945"/>
  <c r="H78" i="50945"/>
  <c r="H79" i="50945"/>
  <c r="H80" i="50945"/>
  <c r="H81" i="50945"/>
  <c r="H82" i="50945"/>
  <c r="H83" i="50945"/>
  <c r="H84" i="50945"/>
  <c r="H85" i="50945"/>
  <c r="H86" i="50945"/>
  <c r="H88" i="50945"/>
  <c r="H89" i="50945"/>
  <c r="H90" i="50945"/>
  <c r="H91" i="50945"/>
  <c r="H92" i="50945"/>
  <c r="H93" i="50945"/>
  <c r="H94" i="50945"/>
  <c r="H95" i="50945"/>
  <c r="H96" i="50945"/>
  <c r="H97" i="50945"/>
  <c r="H98" i="50945"/>
  <c r="H99" i="50945"/>
  <c r="H100" i="50945"/>
  <c r="H101" i="50945"/>
  <c r="H103" i="50945"/>
  <c r="H104" i="50945"/>
  <c r="H105" i="50945"/>
  <c r="H106" i="50945"/>
  <c r="H107" i="50945"/>
  <c r="H108" i="50945"/>
  <c r="H109" i="50945"/>
  <c r="H110" i="50945"/>
  <c r="H111" i="50945"/>
  <c r="H112" i="50945"/>
  <c r="H113" i="50945"/>
  <c r="H114" i="50945"/>
  <c r="H115" i="50945"/>
  <c r="H116" i="50945"/>
  <c r="H4" i="50945"/>
  <c r="H18" i="50945" s="1"/>
  <c r="H20" i="50945" s="1"/>
  <c r="H5" i="50945"/>
  <c r="H6" i="50945"/>
  <c r="H7" i="50945"/>
  <c r="H8" i="50945"/>
  <c r="H9" i="50945"/>
  <c r="H10" i="50945"/>
  <c r="H11" i="50945"/>
  <c r="H12" i="50945"/>
  <c r="H13" i="50945"/>
  <c r="H14" i="50945"/>
  <c r="H15" i="50945"/>
  <c r="H16" i="50945"/>
  <c r="H17" i="50945"/>
  <c r="H38" i="50945"/>
  <c r="B52" i="364"/>
  <c r="D48" i="364"/>
  <c r="E48" i="364"/>
  <c r="F48" i="364"/>
  <c r="G48" i="364"/>
  <c r="H48" i="364"/>
  <c r="I48" i="364"/>
  <c r="J48" i="364"/>
  <c r="K48" i="364"/>
  <c r="L48" i="364"/>
  <c r="M48" i="364"/>
  <c r="N48" i="364"/>
  <c r="C48" i="364"/>
  <c r="D45" i="364"/>
  <c r="E45" i="364"/>
  <c r="F45" i="364"/>
  <c r="G45" i="364"/>
  <c r="H45" i="364"/>
  <c r="I45" i="364"/>
  <c r="J45" i="364"/>
  <c r="K45" i="364"/>
  <c r="L45" i="364"/>
  <c r="M45" i="364"/>
  <c r="N45" i="364"/>
  <c r="C45" i="364"/>
  <c r="D42" i="364"/>
  <c r="E42" i="364"/>
  <c r="F42" i="364"/>
  <c r="G42" i="364"/>
  <c r="H42" i="364"/>
  <c r="I42" i="364"/>
  <c r="J42" i="364"/>
  <c r="K42" i="364"/>
  <c r="L42" i="364"/>
  <c r="M42" i="364"/>
  <c r="N42" i="364"/>
  <c r="C42" i="364"/>
  <c r="D39" i="364"/>
  <c r="E39" i="364"/>
  <c r="F39" i="364"/>
  <c r="G39" i="364"/>
  <c r="H39" i="364"/>
  <c r="I39" i="364"/>
  <c r="J39" i="364"/>
  <c r="K39" i="364"/>
  <c r="L39" i="364"/>
  <c r="M39" i="364"/>
  <c r="N39" i="364"/>
  <c r="C39" i="364"/>
  <c r="O39" i="364" s="1"/>
  <c r="M36" i="364"/>
  <c r="N36" i="364"/>
  <c r="L36" i="364"/>
  <c r="D33" i="364"/>
  <c r="E33" i="364"/>
  <c r="F33" i="364"/>
  <c r="G33" i="364"/>
  <c r="H33" i="364"/>
  <c r="I33" i="364"/>
  <c r="J33" i="364"/>
  <c r="K33" i="364"/>
  <c r="L33" i="364"/>
  <c r="M33" i="364"/>
  <c r="N33" i="364"/>
  <c r="C33" i="364"/>
  <c r="D30" i="364"/>
  <c r="E30" i="364"/>
  <c r="F30" i="364"/>
  <c r="G30" i="364"/>
  <c r="H30" i="364"/>
  <c r="I30" i="364"/>
  <c r="J30" i="364"/>
  <c r="K30" i="364"/>
  <c r="L30" i="364"/>
  <c r="M30" i="364"/>
  <c r="N30" i="364"/>
  <c r="C30" i="364"/>
  <c r="D27" i="364"/>
  <c r="E27" i="364"/>
  <c r="F27" i="364"/>
  <c r="G27" i="364"/>
  <c r="H27" i="364"/>
  <c r="I27" i="364"/>
  <c r="J27" i="364"/>
  <c r="K27" i="364"/>
  <c r="L27" i="364"/>
  <c r="M27" i="364"/>
  <c r="N27" i="364"/>
  <c r="C27" i="364"/>
  <c r="D24" i="364"/>
  <c r="E24" i="364"/>
  <c r="F24" i="364"/>
  <c r="G24" i="364"/>
  <c r="H24" i="364"/>
  <c r="I24" i="364"/>
  <c r="J24" i="364"/>
  <c r="K24" i="364"/>
  <c r="L24" i="364"/>
  <c r="M24" i="364"/>
  <c r="N24" i="364"/>
  <c r="C24" i="364"/>
  <c r="D21" i="364"/>
  <c r="E21" i="364"/>
  <c r="F21" i="364"/>
  <c r="G21" i="364"/>
  <c r="H21" i="364"/>
  <c r="I21" i="364"/>
  <c r="J21" i="364"/>
  <c r="K21" i="364"/>
  <c r="L21" i="364"/>
  <c r="M21" i="364"/>
  <c r="N21" i="364"/>
  <c r="C21" i="364"/>
  <c r="L18" i="364"/>
  <c r="M18" i="364"/>
  <c r="N18" i="364"/>
  <c r="K18" i="364"/>
  <c r="D15" i="364"/>
  <c r="E15" i="364"/>
  <c r="F15" i="364"/>
  <c r="G15" i="364"/>
  <c r="H15" i="364"/>
  <c r="I15" i="364"/>
  <c r="J15" i="364"/>
  <c r="K15" i="364"/>
  <c r="L15" i="364"/>
  <c r="M15" i="364"/>
  <c r="N15" i="364"/>
  <c r="C15" i="364"/>
  <c r="D12" i="364"/>
  <c r="E12" i="364"/>
  <c r="F12" i="364"/>
  <c r="G12" i="364"/>
  <c r="H12" i="364"/>
  <c r="I12" i="364"/>
  <c r="J12" i="364"/>
  <c r="K12" i="364"/>
  <c r="L12" i="364"/>
  <c r="M12" i="364"/>
  <c r="N12" i="364"/>
  <c r="C12" i="364"/>
  <c r="D9" i="364"/>
  <c r="E9" i="364"/>
  <c r="F9" i="364"/>
  <c r="G9" i="364"/>
  <c r="H9" i="364"/>
  <c r="I9" i="364"/>
  <c r="J9" i="364"/>
  <c r="J50" i="364"/>
  <c r="K9" i="364"/>
  <c r="L9" i="364"/>
  <c r="M9" i="364"/>
  <c r="N9" i="364"/>
  <c r="N50" i="364" s="1"/>
  <c r="N51" i="364" s="1"/>
  <c r="C9" i="364"/>
  <c r="O9" i="364" s="1"/>
  <c r="O50" i="364" s="1"/>
  <c r="O51" i="364" s="1"/>
  <c r="Q22" i="50955"/>
  <c r="P22" i="50955"/>
  <c r="N22" i="50955"/>
  <c r="J22" i="50955"/>
  <c r="G22" i="50955"/>
  <c r="D22" i="50955"/>
  <c r="Q20" i="50955"/>
  <c r="Q21" i="50955" s="1"/>
  <c r="P20" i="50955"/>
  <c r="O20" i="50955"/>
  <c r="O21" i="50955" s="1"/>
  <c r="N20" i="50955"/>
  <c r="N21" i="50955"/>
  <c r="J20" i="50955"/>
  <c r="J21" i="50955" s="1"/>
  <c r="G20" i="50955"/>
  <c r="G21" i="50955"/>
  <c r="E50" i="364"/>
  <c r="E51" i="364" s="1"/>
  <c r="G50" i="364"/>
  <c r="I50" i="364"/>
  <c r="I51" i="364" s="1"/>
  <c r="K50" i="364"/>
  <c r="M50" i="364"/>
  <c r="M51" i="364"/>
  <c r="C50" i="364"/>
  <c r="B50" i="364"/>
  <c r="B51" i="364"/>
  <c r="N52" i="364"/>
  <c r="M52" i="364"/>
  <c r="L52" i="364"/>
  <c r="K52" i="364"/>
  <c r="J52" i="364"/>
  <c r="I52" i="364"/>
  <c r="H52" i="364"/>
  <c r="G52" i="364"/>
  <c r="F52" i="364"/>
  <c r="E52" i="364"/>
  <c r="D52" i="364"/>
  <c r="C52" i="364"/>
  <c r="K51" i="364"/>
  <c r="O27" i="364"/>
  <c r="O12" i="364"/>
  <c r="O45" i="364"/>
  <c r="O15" i="364"/>
  <c r="O18" i="364"/>
  <c r="O24" i="364"/>
  <c r="O33" i="364"/>
  <c r="O36" i="364"/>
  <c r="O42" i="364"/>
  <c r="O48" i="364"/>
  <c r="O21" i="364"/>
  <c r="O30" i="364"/>
  <c r="O52" i="364" s="1"/>
  <c r="F50" i="364"/>
  <c r="L50" i="364"/>
  <c r="L51" i="364"/>
  <c r="H50" i="364"/>
  <c r="H51" i="364" s="1"/>
  <c r="G51" i="364"/>
  <c r="J51" i="364"/>
  <c r="F51" i="364"/>
  <c r="C51" i="364"/>
  <c r="D50" i="364"/>
  <c r="D51" i="364" s="1"/>
  <c r="H52" i="50945"/>
  <c r="H117" i="50945"/>
  <c r="H102" i="50945"/>
  <c r="H35" i="50945"/>
  <c r="H37" i="50945"/>
  <c r="P21" i="50955"/>
  <c r="H19" i="50945"/>
  <c r="D21" i="50955"/>
  <c r="L22" i="50955"/>
  <c r="H22" i="50955" l="1"/>
  <c r="E18" i="50955"/>
  <c r="E14" i="50955"/>
  <c r="E10" i="50955"/>
  <c r="H10" i="50955"/>
  <c r="H20" i="50955"/>
  <c r="H21" i="50955" s="1"/>
  <c r="K20" i="50955"/>
  <c r="E12" i="50955"/>
  <c r="E8" i="50955"/>
  <c r="H19" i="50955"/>
  <c r="H15" i="50955"/>
  <c r="K19" i="50955"/>
  <c r="K15" i="50955"/>
  <c r="K11" i="50955"/>
  <c r="K7" i="50955"/>
  <c r="K22" i="50955" s="1"/>
  <c r="L20" i="50955"/>
  <c r="L21" i="50955" s="1"/>
  <c r="E11" i="50955"/>
  <c r="E7" i="50955"/>
  <c r="E22" i="50955" s="1"/>
  <c r="E21" i="50955" s="1"/>
  <c r="H18" i="50955"/>
  <c r="H14" i="50955"/>
  <c r="K21" i="50955" l="1"/>
</calcChain>
</file>

<file path=xl/sharedStrings.xml><?xml version="1.0" encoding="utf-8"?>
<sst xmlns="http://schemas.openxmlformats.org/spreadsheetml/2006/main" count="734" uniqueCount="174">
  <si>
    <t>INTER-</t>
  </si>
  <si>
    <t>FREEWY</t>
  </si>
  <si>
    <t>PRINCIP</t>
  </si>
  <si>
    <t>MINOR</t>
  </si>
  <si>
    <t>MAJOR</t>
  </si>
  <si>
    <t>INTER</t>
  </si>
  <si>
    <t>COUNTY</t>
  </si>
  <si>
    <t>STATE</t>
  </si>
  <si>
    <t>EXPRESS</t>
  </si>
  <si>
    <t>ARTERY</t>
  </si>
  <si>
    <t>COLLECT</t>
  </si>
  <si>
    <t>LOCAL</t>
  </si>
  <si>
    <t>TOTAL</t>
  </si>
  <si>
    <t>UFC1</t>
  </si>
  <si>
    <t>UFC2</t>
  </si>
  <si>
    <t>UFC3</t>
  </si>
  <si>
    <t>UFC4</t>
  </si>
  <si>
    <t>UFC5</t>
  </si>
  <si>
    <t>UFC6</t>
  </si>
  <si>
    <t>RFC1</t>
  </si>
  <si>
    <t>RFC2</t>
  </si>
  <si>
    <t>RFC3</t>
  </si>
  <si>
    <t>RFC4</t>
  </si>
  <si>
    <t>RFC5</t>
  </si>
  <si>
    <t>RFC6</t>
  </si>
  <si>
    <t xml:space="preserve"> -----------</t>
  </si>
  <si>
    <t xml:space="preserve"> -------</t>
  </si>
  <si>
    <t xml:space="preserve"> ========</t>
  </si>
  <si>
    <t>BARNSTABLE</t>
  </si>
  <si>
    <t>-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</si>
  <si>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</si>
  <si>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</si>
  <si>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</si>
  <si>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</si>
  <si>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</si>
  <si>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</si>
  <si>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</si>
  <si>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</si>
  <si>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</si>
  <si>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</si>
  <si>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</si>
  <si>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</si>
  <si>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</si>
  <si>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>DVMT</t>
  </si>
  <si>
    <t>EASTERN MA</t>
  </si>
  <si>
    <t>WESTERN MA</t>
  </si>
  <si>
    <t xml:space="preserve"> COLLECT</t>
  </si>
  <si>
    <t xml:space="preserve"> LOCAL</t>
  </si>
  <si>
    <t>COUNTIES</t>
  </si>
  <si>
    <t>URBAN1</t>
  </si>
  <si>
    <t>URBAN2</t>
  </si>
  <si>
    <t>URBAN3</t>
  </si>
  <si>
    <t>URBAN4</t>
  </si>
  <si>
    <t>URBAN5</t>
  </si>
  <si>
    <t>URBAN6</t>
  </si>
  <si>
    <t>RURAL1</t>
  </si>
  <si>
    <t>RURAL2</t>
  </si>
  <si>
    <t>RURAL3</t>
  </si>
  <si>
    <t>RURAL4</t>
  </si>
  <si>
    <t>RURAL5</t>
  </si>
  <si>
    <t>RURAL6</t>
  </si>
  <si>
    <t xml:space="preserve"> ----------</t>
  </si>
  <si>
    <t xml:space="preserve"> -</t>
  </si>
  <si>
    <t>ks/ Mobile-2008-emiss/ Ozday/VMT-2008 Mar-29/2012</t>
  </si>
  <si>
    <t>Worcester</t>
  </si>
  <si>
    <t>Barnstable</t>
  </si>
  <si>
    <t>CO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</si>
  <si>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</si>
  <si>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</si>
  <si>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</si>
  <si>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</si>
  <si>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</si>
  <si>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</si>
  <si>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</si>
  <si>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</si>
  <si>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</si>
  <si>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</si>
  <si>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</si>
  <si>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</si>
  <si>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NH3</t>
  </si>
  <si>
    <t>NOX</t>
  </si>
  <si>
    <t>PM10-PRI</t>
  </si>
  <si>
    <t>PM25-PRI</t>
  </si>
  <si>
    <t>SO2</t>
  </si>
  <si>
    <t>VOC</t>
  </si>
  <si>
    <t>VOC TPY</t>
  </si>
  <si>
    <t>VOC TPSD</t>
  </si>
  <si>
    <t>NOX TPY</t>
  </si>
  <si>
    <t>NOX TPSD</t>
  </si>
  <si>
    <t>CO TPY</t>
  </si>
  <si>
    <t>CO TPSD</t>
  </si>
  <si>
    <t>PM10-PRI TPY</t>
  </si>
  <si>
    <t>PM25-PRI TPY</t>
  </si>
  <si>
    <t>SO2 TPY</t>
  </si>
  <si>
    <t>NH3 TPY</t>
  </si>
  <si>
    <t>LDGV</t>
  </si>
  <si>
    <t>HDGV</t>
  </si>
  <si>
    <t>LDDV</t>
  </si>
  <si>
    <t>HDDV</t>
  </si>
  <si>
    <t>E. MA</t>
  </si>
  <si>
    <t>W. MA</t>
  </si>
  <si>
    <t>Interim estimation of TPSD from TPY using 2002 PEI Onroad:</t>
  </si>
  <si>
    <t>VOC: 37,029 TPY / 111.9 TPSD = 331.21</t>
  </si>
  <si>
    <t>NOx: 125,702 TPY / 362.1 TPSD = 347.15</t>
  </si>
  <si>
    <t>CO: 802,797 TPY /1,618.6 TPSD = 495.98</t>
  </si>
  <si>
    <t xml:space="preserve"> /2,777.1 TPWD = 289.10</t>
  </si>
  <si>
    <t>DAILY VEHICLE MILES TRAVELLED 2011 BY COUNTY AND ROADWAY FUNCTIONAL CLASS</t>
  </si>
  <si>
    <t>ks/ Section 4-Mobile-2011-emiss/ Ozday/VMT-2011-Sep 16, 2014</t>
  </si>
  <si>
    <t>2009 Ozone Exceedances (ppm)</t>
  </si>
  <si>
    <t>2010 Ozone Exceedances (ppm)</t>
  </si>
  <si>
    <t>2011 Ozone Exceedances (ppm)</t>
  </si>
  <si>
    <t>EASTERN MA NON-ATTAINMENT AREA</t>
  </si>
  <si>
    <t>8-HOUR</t>
  </si>
  <si>
    <t>START</t>
  </si>
  <si>
    <t>1-HOUR</t>
  </si>
  <si>
    <t>DATE</t>
  </si>
  <si>
    <t>SITE</t>
  </si>
  <si>
    <t>&gt;.075 ppm</t>
  </si>
  <si>
    <t>HOUR</t>
  </si>
  <si>
    <t>MAX (ppm) for the day</t>
  </si>
  <si>
    <t>MAX TEMP</t>
  </si>
  <si>
    <t>MIN TEMP</t>
  </si>
  <si>
    <t>MET SITE</t>
  </si>
  <si>
    <t>MET STATION</t>
  </si>
  <si>
    <t>T-max</t>
  </si>
  <si>
    <t>T-min</t>
  </si>
  <si>
    <t>T-ave</t>
  </si>
  <si>
    <t>Td-ave</t>
  </si>
  <si>
    <t>RH</t>
  </si>
  <si>
    <t>Uxbridge</t>
  </si>
  <si>
    <t>Bradley, CT</t>
  </si>
  <si>
    <t>Adams</t>
  </si>
  <si>
    <t>Martha's Vineyard Tribal Site</t>
  </si>
  <si>
    <t>Aquinnah</t>
  </si>
  <si>
    <t>Truro</t>
  </si>
  <si>
    <t>Providence</t>
  </si>
  <si>
    <t>Stow</t>
  </si>
  <si>
    <t>Chicopee</t>
  </si>
  <si>
    <t>Ware</t>
  </si>
  <si>
    <t>Milton</t>
  </si>
  <si>
    <t>Boston</t>
  </si>
  <si>
    <t>Haverhill</t>
  </si>
  <si>
    <t>Lynn</t>
  </si>
  <si>
    <t>Chelmsford</t>
  </si>
  <si>
    <t>Boston (Long Island)</t>
  </si>
  <si>
    <t>Fairhaven</t>
  </si>
  <si>
    <t>Milton (Blue Hill)</t>
  </si>
  <si>
    <t>Newburyport</t>
  </si>
  <si>
    <t>EASTERN MA AVERAGE TEMPS</t>
  </si>
  <si>
    <t>WESTERN MA NON-ATTAINMENT AREA</t>
  </si>
  <si>
    <t>Long Island</t>
  </si>
  <si>
    <t>Bradley Apt</t>
  </si>
  <si>
    <t>Newbury</t>
  </si>
  <si>
    <t>EPA Region I Chelmsford</t>
  </si>
  <si>
    <t>Amherst</t>
  </si>
  <si>
    <t>STATE AVERAGE:</t>
  </si>
  <si>
    <t>MET STAT</t>
  </si>
  <si>
    <t xml:space="preserve">       TABLE 4.4</t>
  </si>
  <si>
    <t>TABLE 4.5  2011 SPEEDS (IN MPH) BY COUNTY AND ROADWAY FUNCTIONAL CLASS</t>
  </si>
  <si>
    <t>File:ks/onroad-mobile/ma-nei-onroad-emiss-2011/ Sep 17, 2014</t>
  </si>
  <si>
    <t>FIPS</t>
  </si>
  <si>
    <t>County</t>
  </si>
  <si>
    <t>Pollutant</t>
  </si>
  <si>
    <t>TOTAL TPY</t>
  </si>
  <si>
    <t>CO TPWD*</t>
  </si>
  <si>
    <t>* 2011 CO Winter day estimated by applying the ratio of 2008 winter day/annual emissions 1,481.8/428,396 =0.003459</t>
  </si>
  <si>
    <t xml:space="preserve">TABLE 4.8 EPA-NEI MOVES ONROAD MOBILE 2011 EMISSIONS </t>
  </si>
  <si>
    <t>ANNUAL VMT</t>
  </si>
  <si>
    <t>ks/inv2011/onroad/epa-nei-MOVES-onroad-Total-2011 Oct 24 2014</t>
  </si>
  <si>
    <r>
      <t xml:space="preserve">          TABLE 4.1  Temperatures for the 10 Highest 8-Hour Ozone Days 2009-2011</t>
    </r>
    <r>
      <rPr>
        <sz val="8"/>
        <rFont val="Arial Narrow"/>
        <family val="2"/>
      </rPr>
      <t xml:space="preserve">  </t>
    </r>
  </si>
  <si>
    <r>
      <t xml:space="preserve">          TABLE 4.2  Average Regional Temperatures and Relative Humidity for 10 Highest 8-Hour Ozone Days 2009-2011</t>
    </r>
    <r>
      <rPr>
        <sz val="8"/>
        <rFont val="Arial Narrow"/>
        <family val="2"/>
      </rPr>
      <t xml:space="preserve">  </t>
    </r>
  </si>
  <si>
    <r>
      <t>TABLE 4.3  Temperatures and Relative Humidity for 10 Highest 8-Hour Ozone Days 2009-2011</t>
    </r>
    <r>
      <rPr>
        <sz val="8"/>
        <rFont val="Arial Narrow"/>
        <family val="2"/>
      </rPr>
      <t xml:space="preserve">  </t>
    </r>
  </si>
  <si>
    <t xml:space="preserve">     TABLE 4.7  EPA-NEI MOVES ONROAD 2011 EMISSIONS - ALL VEHICLES AND POLLUTANTS</t>
  </si>
  <si>
    <r>
      <t xml:space="preserve">     TABLE 4.7  EPA-NEI MOVES ONROAD 2011 EMISSIONS - ALL VEHICLES AND POLLUTANTS </t>
    </r>
    <r>
      <rPr>
        <sz val="8"/>
        <rFont val="Arial Narrow"/>
        <family val="2"/>
      </rPr>
      <t>(cont'd)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</si>
</sst>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_)"/>
    <numFmt numFmtId="165" formatCode="0.00_)"/>
    <numFmt numFmtId="166" formatCode="0.000_)"/>
    <numFmt numFmtId="167" formatCode="_(* #,##0_);_(* \(#,##0\);_(* &quot;-&quot;??_);_(@_)"/>
    <numFmt numFmtId="168" formatCode="0.000"/>
    <numFmt numFmtId="169" formatCode="0.0"/>
    <numFmt numFmtId="170" formatCode="_(* #,##0.0_);_(* \(#,##0.0\);_(* &quot;-&quot;??_);_(@_)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u/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8"/>
      <color rgb="FFFF0000"/>
      <name val="Arial Narrow"/>
      <family val="2"/>
    </font>
    <font>
      <sz val="8"/>
      <color rgb="FFFF0000"/>
      <name val="Arial Narrow"/>
      <family val="2"/>
    </font>
    <font>
      <b/>
      <sz val="8"/>
      <color rgb="FF00000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u/>
      <sz val="8"/>
      <color rgb="FFFF0000"/>
      <name val="Arial Narrow"/>
      <family val="2"/>
    </font>
    <font>
      <sz val="8"/>
      <color theme="3" tint="0.39997558519241921"/>
      <name val="Arial Narrow"/>
      <family val="2"/>
    </font>
    <font>
      <i/>
      <sz val="8"/>
      <name val="Arial Narrow"/>
      <family val="2"/>
    </font>
    <font>
      <b/>
      <sz val="8"/>
      <color indexed="8"/>
      <name val="Arial Narrow"/>
      <family val="2"/>
    </font>
    <font>
      <b/>
      <u val="singleAccounting"/>
      <sz val="8"/>
      <color theme="1"/>
      <name val="Arial Narrow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b/>
      <u/>
      <sz val="8"/>
      <color indexed="8"/>
      <name val="Arial Narrow"/>
      <family val="2"/>
    </font>
    <font>
      <b/>
      <u/>
      <sz val="8"/>
      <color indexed="47"/>
      <name val="Arial Narrow"/>
      <family val="2"/>
    </font>
    <font>
      <sz val="8"/>
      <color indexed="47"/>
      <name val="Arial Narrow"/>
      <family val="2"/>
    </font>
    <font>
      <u/>
      <sz val="8"/>
      <color indexed="8"/>
      <name val="Arial Narrow"/>
      <family val="2"/>
    </font>
    <font>
      <u/>
      <sz val="8"/>
      <name val="Arial Narrow"/>
      <family val="2"/>
    </font>
    <font>
      <u val="singleAccounting"/>
      <sz val="8"/>
      <name val="Arial Narrow"/>
      <family val="2"/>
    </font>
    <font>
      <u/>
      <sz val="8"/>
      <color indexed="47"/>
      <name val="Arial Narrow"/>
      <family val="2"/>
    </font>
    <font>
      <u val="singleAccounting"/>
      <sz val="8"/>
      <color indexed="8"/>
      <name val="Arial Narrow"/>
      <family val="2"/>
    </font>
    <font>
      <b/>
      <sz val="8"/>
      <color indexed="47"/>
      <name val="Arial Narrow"/>
      <family val="2"/>
    </font>
    <font>
      <b/>
      <u/>
      <sz val="8"/>
      <name val="Arial Narrow"/>
      <family val="2"/>
    </font>
    <font>
      <b/>
      <u val="singleAccounting"/>
      <sz val="8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AC09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4" fillId="6" borderId="1" xfId="0" applyFont="1" applyFill="1" applyBorder="1"/>
    <xf numFmtId="0" fontId="4" fillId="6" borderId="2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5" borderId="3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 wrapText="1"/>
    </xf>
    <xf numFmtId="0" fontId="6" fillId="6" borderId="4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15" fontId="4" fillId="0" borderId="5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8" borderId="5" xfId="0" applyFont="1" applyFill="1" applyBorder="1" applyAlignment="1">
      <alignment horizontal="center"/>
    </xf>
    <xf numFmtId="0" fontId="4" fillId="8" borderId="6" xfId="0" applyFont="1" applyFill="1" applyBorder="1" applyAlignment="1">
      <alignment horizontal="center" wrapText="1"/>
    </xf>
    <xf numFmtId="0" fontId="4" fillId="8" borderId="6" xfId="0" applyFont="1" applyFill="1" applyBorder="1" applyAlignment="1">
      <alignment horizontal="center"/>
    </xf>
    <xf numFmtId="0" fontId="4" fillId="9" borderId="5" xfId="0" applyFont="1" applyFill="1" applyBorder="1"/>
    <xf numFmtId="0" fontId="4" fillId="9" borderId="6" xfId="0" applyFont="1" applyFill="1" applyBorder="1" applyAlignment="1">
      <alignment wrapText="1"/>
    </xf>
    <xf numFmtId="0" fontId="4" fillId="9" borderId="6" xfId="0" applyFont="1" applyFill="1" applyBorder="1"/>
    <xf numFmtId="15" fontId="4" fillId="0" borderId="7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8" xfId="0" applyFont="1" applyBorder="1" applyAlignment="1">
      <alignment horizontal="center"/>
    </xf>
    <xf numFmtId="15" fontId="7" fillId="0" borderId="7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15" fontId="5" fillId="0" borderId="7" xfId="0" applyNumberFormat="1" applyFont="1" applyBorder="1" applyAlignment="1">
      <alignment horizontal="center"/>
    </xf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0" xfId="0" applyFont="1"/>
    <xf numFmtId="15" fontId="10" fillId="0" borderId="7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5" fillId="7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6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5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168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8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14" fontId="11" fillId="0" borderId="0" xfId="0" applyNumberFormat="1" applyFont="1"/>
    <xf numFmtId="14" fontId="11" fillId="0" borderId="0" xfId="0" applyNumberFormat="1" applyFont="1" applyFill="1"/>
    <xf numFmtId="0" fontId="11" fillId="0" borderId="0" xfId="0" applyFont="1" applyFill="1"/>
    <xf numFmtId="0" fontId="11" fillId="0" borderId="0" xfId="0" applyFont="1" applyBorder="1"/>
    <xf numFmtId="168" fontId="11" fillId="0" borderId="0" xfId="0" applyNumberFormat="1" applyFont="1" applyBorder="1" applyAlignment="1"/>
    <xf numFmtId="169" fontId="8" fillId="0" borderId="0" xfId="0" applyNumberFormat="1" applyFont="1"/>
    <xf numFmtId="1" fontId="8" fillId="0" borderId="0" xfId="0" applyNumberFormat="1" applyFont="1"/>
    <xf numFmtId="1" fontId="13" fillId="0" borderId="0" xfId="0" applyNumberFormat="1" applyFont="1"/>
    <xf numFmtId="0" fontId="11" fillId="0" borderId="0" xfId="0" applyFont="1" applyBorder="1" applyAlignment="1"/>
    <xf numFmtId="0" fontId="14" fillId="0" borderId="0" xfId="0" applyFont="1"/>
    <xf numFmtId="0" fontId="11" fillId="0" borderId="0" xfId="0" applyFont="1" applyBorder="1" applyAlignment="1">
      <alignment horizontal="center"/>
    </xf>
    <xf numFmtId="0" fontId="13" fillId="0" borderId="0" xfId="0" applyFont="1"/>
    <xf numFmtId="2" fontId="4" fillId="0" borderId="0" xfId="0" applyNumberFormat="1" applyFont="1"/>
    <xf numFmtId="0" fontId="12" fillId="0" borderId="0" xfId="0" applyFont="1" applyAlignment="1" applyProtection="1">
      <alignment horizontal="left"/>
    </xf>
    <xf numFmtId="0" fontId="15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right"/>
    </xf>
    <xf numFmtId="0" fontId="11" fillId="0" borderId="0" xfId="0" applyFont="1" applyAlignment="1" applyProtection="1">
      <alignment horizontal="left"/>
    </xf>
    <xf numFmtId="43" fontId="11" fillId="0" borderId="0" xfId="1" applyNumberFormat="1" applyFont="1" applyAlignment="1" applyProtection="1">
      <alignment horizontal="right"/>
    </xf>
    <xf numFmtId="2" fontId="11" fillId="0" borderId="0" xfId="0" applyNumberFormat="1" applyFont="1" applyProtection="1"/>
    <xf numFmtId="170" fontId="12" fillId="0" borderId="0" xfId="1" applyNumberFormat="1" applyFont="1" applyProtection="1"/>
    <xf numFmtId="43" fontId="11" fillId="0" borderId="0" xfId="1" applyNumberFormat="1" applyFont="1" applyAlignment="1">
      <alignment horizontal="right"/>
    </xf>
    <xf numFmtId="0" fontId="11" fillId="0" borderId="0" xfId="0" applyFont="1" applyProtection="1"/>
    <xf numFmtId="165" fontId="11" fillId="0" borderId="0" xfId="0" applyNumberFormat="1" applyFont="1"/>
    <xf numFmtId="170" fontId="12" fillId="0" borderId="0" xfId="1" applyNumberFormat="1" applyFont="1"/>
    <xf numFmtId="165" fontId="11" fillId="0" borderId="0" xfId="0" applyNumberFormat="1" applyFont="1" applyProtection="1"/>
    <xf numFmtId="164" fontId="11" fillId="0" borderId="0" xfId="0" applyNumberFormat="1" applyFont="1" applyProtection="1"/>
    <xf numFmtId="166" fontId="11" fillId="0" borderId="0" xfId="0" applyNumberFormat="1" applyFont="1" applyAlignment="1" applyProtection="1">
      <alignment horizontal="right"/>
    </xf>
    <xf numFmtId="170" fontId="12" fillId="0" borderId="0" xfId="1" applyNumberFormat="1" applyFont="1" applyAlignment="1" applyProtection="1">
      <alignment horizontal="right"/>
    </xf>
    <xf numFmtId="43" fontId="12" fillId="0" borderId="0" xfId="1" applyNumberFormat="1" applyFont="1" applyAlignment="1" applyProtection="1">
      <alignment horizontal="right"/>
    </xf>
    <xf numFmtId="165" fontId="12" fillId="0" borderId="0" xfId="0" applyNumberFormat="1" applyFont="1" applyProtection="1"/>
    <xf numFmtId="43" fontId="11" fillId="0" borderId="0" xfId="1" applyNumberFormat="1" applyFont="1"/>
    <xf numFmtId="2" fontId="11" fillId="0" borderId="0" xfId="0" applyNumberFormat="1" applyFont="1"/>
    <xf numFmtId="170" fontId="11" fillId="0" borderId="0" xfId="1" applyNumberFormat="1" applyFont="1"/>
    <xf numFmtId="1" fontId="12" fillId="0" borderId="0" xfId="0" applyNumberFormat="1" applyFont="1"/>
    <xf numFmtId="2" fontId="11" fillId="0" borderId="0" xfId="0" applyNumberFormat="1" applyFont="1" applyAlignment="1">
      <alignment horizontal="center"/>
    </xf>
    <xf numFmtId="164" fontId="11" fillId="0" borderId="0" xfId="0" applyNumberFormat="1" applyFont="1" applyAlignment="1" applyProtection="1">
      <alignment horizontal="right"/>
    </xf>
    <xf numFmtId="170" fontId="5" fillId="0" borderId="0" xfId="0" applyNumberFormat="1" applyFont="1"/>
    <xf numFmtId="170" fontId="17" fillId="0" borderId="0" xfId="0" applyNumberFormat="1" applyFont="1"/>
    <xf numFmtId="0" fontId="18" fillId="0" borderId="0" xfId="0" applyFont="1"/>
    <xf numFmtId="0" fontId="16" fillId="0" borderId="0" xfId="0" applyFont="1"/>
    <xf numFmtId="0" fontId="19" fillId="0" borderId="0" xfId="0" applyFont="1"/>
    <xf numFmtId="0" fontId="20" fillId="0" borderId="0" xfId="0" applyFont="1" applyAlignment="1">
      <alignment horizontal="right" wrapText="1"/>
    </xf>
    <xf numFmtId="0" fontId="21" fillId="2" borderId="0" xfId="0" applyFont="1" applyFill="1" applyAlignment="1">
      <alignment horizontal="right" wrapText="1"/>
    </xf>
    <xf numFmtId="0" fontId="20" fillId="2" borderId="0" xfId="0" applyFont="1" applyFill="1" applyAlignment="1">
      <alignment horizontal="right" wrapText="1"/>
    </xf>
    <xf numFmtId="170" fontId="16" fillId="0" borderId="0" xfId="1" applyNumberFormat="1" applyFont="1"/>
    <xf numFmtId="170" fontId="22" fillId="2" borderId="0" xfId="1" applyNumberFormat="1" applyFont="1" applyFill="1"/>
    <xf numFmtId="43" fontId="12" fillId="0" borderId="0" xfId="1" applyNumberFormat="1" applyFont="1"/>
    <xf numFmtId="170" fontId="11" fillId="2" borderId="0" xfId="1" applyNumberFormat="1" applyFont="1" applyFill="1"/>
    <xf numFmtId="0" fontId="22" fillId="2" borderId="0" xfId="0" applyFont="1" applyFill="1"/>
    <xf numFmtId="0" fontId="11" fillId="2" borderId="0" xfId="0" applyFont="1" applyFill="1"/>
    <xf numFmtId="167" fontId="4" fillId="0" borderId="9" xfId="0" applyNumberFormat="1" applyFont="1" applyBorder="1" applyAlignment="1">
      <alignment horizontal="center"/>
    </xf>
    <xf numFmtId="10" fontId="4" fillId="0" borderId="0" xfId="2" applyNumberFormat="1" applyFont="1" applyBorder="1" applyAlignment="1">
      <alignment horizontal="center"/>
    </xf>
    <xf numFmtId="169" fontId="11" fillId="0" borderId="0" xfId="0" applyNumberFormat="1" applyFont="1"/>
    <xf numFmtId="39" fontId="11" fillId="0" borderId="0" xfId="1" applyNumberFormat="1" applyFont="1"/>
    <xf numFmtId="0" fontId="23" fillId="0" borderId="0" xfId="0" applyFont="1"/>
    <xf numFmtId="169" fontId="24" fillId="0" borderId="0" xfId="0" applyNumberFormat="1" applyFont="1"/>
    <xf numFmtId="170" fontId="25" fillId="0" borderId="0" xfId="1" applyNumberFormat="1" applyFont="1"/>
    <xf numFmtId="170" fontId="26" fillId="2" borderId="0" xfId="1" applyNumberFormat="1" applyFont="1" applyFill="1"/>
    <xf numFmtId="39" fontId="24" fillId="0" borderId="0" xfId="1" applyNumberFormat="1" applyFont="1"/>
    <xf numFmtId="170" fontId="27" fillId="2" borderId="0" xfId="1" applyNumberFormat="1" applyFont="1" applyFill="1"/>
    <xf numFmtId="169" fontId="25" fillId="0" borderId="0" xfId="0" applyNumberFormat="1" applyFont="1"/>
    <xf numFmtId="169" fontId="23" fillId="0" borderId="0" xfId="0" applyNumberFormat="1" applyFont="1"/>
    <xf numFmtId="167" fontId="18" fillId="0" borderId="0" xfId="0" applyNumberFormat="1" applyFont="1"/>
    <xf numFmtId="169" fontId="16" fillId="0" borderId="0" xfId="0" applyNumberFormat="1" applyFont="1"/>
    <xf numFmtId="170" fontId="28" fillId="2" borderId="0" xfId="1" applyNumberFormat="1" applyFont="1" applyFill="1"/>
    <xf numFmtId="39" fontId="12" fillId="0" borderId="0" xfId="1" applyNumberFormat="1" applyFont="1"/>
    <xf numFmtId="169" fontId="16" fillId="2" borderId="0" xfId="0" applyNumberFormat="1" applyFont="1" applyFill="1"/>
    <xf numFmtId="169" fontId="22" fillId="2" borderId="0" xfId="0" applyNumberFormat="1" applyFont="1" applyFill="1"/>
    <xf numFmtId="169" fontId="11" fillId="2" borderId="0" xfId="0" applyNumberFormat="1" applyFont="1" applyFill="1"/>
    <xf numFmtId="2" fontId="11" fillId="0" borderId="0" xfId="0" applyNumberFormat="1" applyFont="1" applyAlignment="1">
      <alignment horizontal="right"/>
    </xf>
    <xf numFmtId="166" fontId="11" fillId="0" borderId="0" xfId="0" applyNumberFormat="1" applyFont="1" applyProtection="1"/>
    <xf numFmtId="0" fontId="29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170" fontId="11" fillId="0" borderId="0" xfId="1" applyNumberFormat="1" applyFont="1" applyAlignment="1">
      <alignment horizontal="right"/>
    </xf>
    <xf numFmtId="170" fontId="12" fillId="0" borderId="0" xfId="0" applyNumberFormat="1" applyFont="1"/>
    <xf numFmtId="170" fontId="25" fillId="0" borderId="0" xfId="1" applyNumberFormat="1" applyFont="1" applyAlignment="1">
      <alignment horizontal="right"/>
    </xf>
    <xf numFmtId="170" fontId="30" fillId="0" borderId="0" xfId="0" applyNumberFormat="1" applyFont="1"/>
    <xf numFmtId="170" fontId="30" fillId="0" borderId="0" xfId="1" applyNumberFormat="1" applyFont="1" applyAlignment="1">
      <alignment horizontal="right"/>
    </xf>
    <xf numFmtId="0" fontId="11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TABLE 4.6 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2011 Monthly Variation in Massachusetts Statewide Traffic</a:t>
            </a:r>
          </a:p>
        </c:rich>
      </c:tx>
      <c:layout>
        <c:manualLayout>
          <c:xMode val="edge"/>
          <c:yMode val="edge"/>
          <c:x val="0.1439142158908582"/>
          <c:y val="4.78522075552806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570477247502775E-2"/>
          <c:y val="0.12234910277324637"/>
          <c:w val="0.90233074361820198"/>
          <c:h val="0.7716150081566072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[1]Data!$D$9:$R$9</c:f>
              <c:strCache>
                <c:ptCount val="1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4">
                  <c:v>AVG</c:v>
                </c:pt>
              </c:strCache>
            </c:strRef>
          </c:cat>
          <c:val>
            <c:numRef>
              <c:f>[1]Data!$D$8:$R$8</c:f>
              <c:numCache>
                <c:formatCode>General</c:formatCode>
                <c:ptCount val="15"/>
                <c:pt idx="0">
                  <c:v>0.92861390769703933</c:v>
                </c:pt>
                <c:pt idx="1">
                  <c:v>0.94555359417965401</c:v>
                </c:pt>
                <c:pt idx="2">
                  <c:v>0.95381977066908763</c:v>
                </c:pt>
                <c:pt idx="3">
                  <c:v>1.0084072657202152</c:v>
                </c:pt>
                <c:pt idx="4">
                  <c:v>1.0253184982946204</c:v>
                </c:pt>
                <c:pt idx="5">
                  <c:v>1.0394758984015902</c:v>
                </c:pt>
                <c:pt idx="6">
                  <c:v>1.0767044860558146</c:v>
                </c:pt>
                <c:pt idx="7">
                  <c:v>1.092090842073812</c:v>
                </c:pt>
                <c:pt idx="8">
                  <c:v>1.027082893527246</c:v>
                </c:pt>
                <c:pt idx="9">
                  <c:v>1.0046978877841934</c:v>
                </c:pt>
                <c:pt idx="10">
                  <c:v>0.95653907906122848</c:v>
                </c:pt>
                <c:pt idx="11">
                  <c:v>0.94169587653549935</c:v>
                </c:pt>
                <c:pt idx="14">
                  <c:v>1</c:v>
                </c:pt>
              </c:numCache>
            </c:numRef>
          </c:val>
        </c:ser>
        <c:ser>
          <c:idx val="1"/>
          <c:order val="1"/>
          <c:invertIfNegative val="0"/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[1]Data!$D$9:$R$9</c:f>
              <c:strCache>
                <c:ptCount val="15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  <c:pt idx="14">
                  <c:v>AVG</c:v>
                </c:pt>
              </c:strCache>
            </c:strRef>
          </c:cat>
          <c:val>
            <c:numRef>
              <c:f>'VMT-2011'!$A$3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8664704"/>
        <c:axId val="278757376"/>
      </c:barChart>
      <c:catAx>
        <c:axId val="27866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1387343145711029"/>
              <c:y val="0.944535195417483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87573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78757376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Proportion of Annual Average Traffic</a:t>
                </a:r>
              </a:p>
            </c:rich>
          </c:tx>
          <c:layout>
            <c:manualLayout>
              <c:xMode val="edge"/>
              <c:yMode val="edge"/>
              <c:x val="1.2208666054552368E-2"/>
              <c:y val="0.31484494864240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78664704"/>
        <c:crosses val="autoZero"/>
        <c:crossBetween val="between"/>
        <c:majorUnit val="0.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14</xdr:col>
      <xdr:colOff>95250</xdr:colOff>
      <xdr:row>34</xdr:row>
      <xdr:rowOff>19050</xdr:rowOff>
    </xdr:to>
    <xdr:graphicFrame macro="">
      <xdr:nvGraphicFramePr>
        <xdr:cNvPr id="2130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santlal\Local%20Settings\Temporary%20Internet%20Files\Content.Outlook\0W75E4FA\MassTrafficVariation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"/>
      <sheetName val="Data"/>
    </sheetNames>
    <sheetDataSet>
      <sheetData sheetId="0" refreshError="1"/>
      <sheetData sheetId="1">
        <row r="8">
          <cell r="D8">
            <v>0.92861390769703933</v>
          </cell>
          <cell r="E8">
            <v>0.94555359417965401</v>
          </cell>
          <cell r="F8">
            <v>0.95381977066908763</v>
          </cell>
          <cell r="G8">
            <v>1.0084072657202152</v>
          </cell>
          <cell r="H8">
            <v>1.0253184982946204</v>
          </cell>
          <cell r="I8">
            <v>1.0394758984015902</v>
          </cell>
          <cell r="J8">
            <v>1.0767044860558146</v>
          </cell>
          <cell r="K8">
            <v>1.092090842073812</v>
          </cell>
          <cell r="L8">
            <v>1.027082893527246</v>
          </cell>
          <cell r="M8">
            <v>1.0046978877841934</v>
          </cell>
          <cell r="N8">
            <v>0.95653907906122848</v>
          </cell>
          <cell r="O8">
            <v>0.94169587653549935</v>
          </cell>
          <cell r="R8">
            <v>1</v>
          </cell>
        </row>
        <row r="9">
          <cell r="D9" t="str">
            <v>JAN</v>
          </cell>
          <cell r="E9" t="str">
            <v>FEB</v>
          </cell>
          <cell r="F9" t="str">
            <v>MAR</v>
          </cell>
          <cell r="G9" t="str">
            <v>APR</v>
          </cell>
          <cell r="H9" t="str">
            <v>MAY</v>
          </cell>
          <cell r="I9" t="str">
            <v>JUN</v>
          </cell>
          <cell r="J9" t="str">
            <v>JUL</v>
          </cell>
          <cell r="K9" t="str">
            <v>AUG</v>
          </cell>
          <cell r="L9" t="str">
            <v>SEP</v>
          </cell>
          <cell r="M9" t="str">
            <v>OCT</v>
          </cell>
          <cell r="N9" t="str">
            <v>NOV</v>
          </cell>
          <cell r="O9" t="str">
            <v>DEC</v>
          </cell>
          <cell r="R9" t="str">
            <v>AVG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8"/>
  <sheetViews>
    <sheetView workbookViewId="0"/>
  </sheetViews>
  <sheetFormatPr defaultColWidth="9.140625" defaultRowHeight="12.75" x14ac:dyDescent="0.25"/>
  <cols>
    <col min="1" max="2" width="9.7109375" style="52" customWidth="1"/>
    <col min="3" max="5" width="9.140625" style="52"/>
    <col min="6" max="6" width="6.42578125" style="52" customWidth="1"/>
    <col min="7" max="7" width="10.28515625" style="52" customWidth="1"/>
    <col min="8" max="11" width="9.140625" style="52"/>
    <col min="12" max="12" width="5.85546875" style="52" customWidth="1"/>
    <col min="13" max="17" width="9.140625" style="52"/>
    <col min="18" max="18" width="2.85546875" style="52" customWidth="1"/>
    <col min="19" max="28" width="9.140625" style="52"/>
    <col min="29" max="29" width="13" style="52" customWidth="1"/>
    <col min="30" max="35" width="9.140625" style="52"/>
    <col min="36" max="36" width="10.42578125" style="52" customWidth="1"/>
    <col min="37" max="37" width="11" style="52" customWidth="1"/>
    <col min="38" max="38" width="14.140625" style="52" customWidth="1"/>
    <col min="39" max="39" width="11.42578125" style="52" customWidth="1"/>
    <col min="40" max="40" width="7" style="52" customWidth="1"/>
    <col min="41" max="41" width="7.7109375" style="52" customWidth="1"/>
    <col min="42" max="42" width="5.7109375" style="52" customWidth="1"/>
    <col min="43" max="16384" width="9.140625" style="52"/>
  </cols>
  <sheetData>
    <row r="1" spans="1:44" x14ac:dyDescent="0.25">
      <c r="C1" s="53" t="s">
        <v>169</v>
      </c>
      <c r="U1" s="53" t="s">
        <v>170</v>
      </c>
      <c r="AJ1" s="53" t="s">
        <v>171</v>
      </c>
    </row>
    <row r="2" spans="1:44" ht="13.5" thickBot="1" x14ac:dyDescent="0.3">
      <c r="C2" s="54" t="s">
        <v>108</v>
      </c>
      <c r="G2" s="3"/>
      <c r="I2" s="54" t="s">
        <v>109</v>
      </c>
      <c r="M2" s="3"/>
      <c r="O2" s="54" t="s">
        <v>110</v>
      </c>
      <c r="T2" s="55" t="s">
        <v>111</v>
      </c>
    </row>
    <row r="3" spans="1:44" x14ac:dyDescent="0.25">
      <c r="A3" s="4"/>
      <c r="B3" s="5">
        <v>2009</v>
      </c>
      <c r="C3" s="6" t="s">
        <v>112</v>
      </c>
      <c r="D3" s="5" t="s">
        <v>113</v>
      </c>
      <c r="E3" s="7" t="s">
        <v>114</v>
      </c>
      <c r="G3" s="8"/>
      <c r="H3" s="9">
        <v>2010</v>
      </c>
      <c r="I3" s="10" t="s">
        <v>112</v>
      </c>
      <c r="J3" s="9" t="s">
        <v>113</v>
      </c>
      <c r="K3" s="7" t="s">
        <v>114</v>
      </c>
      <c r="M3" s="11"/>
      <c r="N3" s="12">
        <v>2011</v>
      </c>
      <c r="O3" s="13" t="s">
        <v>112</v>
      </c>
      <c r="P3" s="12" t="s">
        <v>113</v>
      </c>
      <c r="Q3" s="7" t="s">
        <v>114</v>
      </c>
      <c r="S3" s="11"/>
      <c r="T3" s="12">
        <v>2011</v>
      </c>
      <c r="U3" s="14" t="s">
        <v>112</v>
      </c>
      <c r="V3" s="13"/>
      <c r="W3" s="13"/>
      <c r="X3" s="13"/>
      <c r="Y3" s="12" t="s">
        <v>113</v>
      </c>
      <c r="Z3" s="7" t="s">
        <v>114</v>
      </c>
    </row>
    <row r="4" spans="1:44" ht="26.25" thickBot="1" x14ac:dyDescent="0.3">
      <c r="A4" s="15" t="s">
        <v>115</v>
      </c>
      <c r="B4" s="16" t="s">
        <v>116</v>
      </c>
      <c r="C4" s="16" t="s">
        <v>117</v>
      </c>
      <c r="D4" s="16" t="s">
        <v>118</v>
      </c>
      <c r="E4" s="17" t="s">
        <v>119</v>
      </c>
      <c r="F4" s="18"/>
      <c r="G4" s="19" t="s">
        <v>115</v>
      </c>
      <c r="H4" s="20" t="s">
        <v>116</v>
      </c>
      <c r="I4" s="20" t="s">
        <v>117</v>
      </c>
      <c r="J4" s="20" t="s">
        <v>118</v>
      </c>
      <c r="K4" s="17" t="s">
        <v>119</v>
      </c>
      <c r="L4" s="18"/>
      <c r="M4" s="21" t="s">
        <v>115</v>
      </c>
      <c r="N4" s="22" t="s">
        <v>116</v>
      </c>
      <c r="O4" s="22" t="s">
        <v>117</v>
      </c>
      <c r="P4" s="22" t="s">
        <v>118</v>
      </c>
      <c r="Q4" s="17" t="s">
        <v>119</v>
      </c>
      <c r="R4" s="18"/>
      <c r="S4" s="23" t="s">
        <v>115</v>
      </c>
      <c r="T4" s="24" t="s">
        <v>116</v>
      </c>
      <c r="U4" s="25" t="s">
        <v>117</v>
      </c>
      <c r="V4" s="24" t="s">
        <v>120</v>
      </c>
      <c r="W4" s="24" t="s">
        <v>121</v>
      </c>
      <c r="X4" s="24" t="s">
        <v>122</v>
      </c>
      <c r="Y4" s="24" t="s">
        <v>118</v>
      </c>
      <c r="Z4" s="26" t="s">
        <v>119</v>
      </c>
      <c r="AA4" s="27"/>
      <c r="AB4" s="54" t="s">
        <v>115</v>
      </c>
      <c r="AC4" s="56" t="s">
        <v>123</v>
      </c>
      <c r="AD4" s="57" t="s">
        <v>124</v>
      </c>
      <c r="AE4" s="57" t="s">
        <v>125</v>
      </c>
      <c r="AF4" s="57" t="s">
        <v>126</v>
      </c>
      <c r="AG4" s="57" t="s">
        <v>127</v>
      </c>
      <c r="AH4" s="58" t="s">
        <v>128</v>
      </c>
      <c r="AI4" s="27"/>
      <c r="AL4" s="54" t="s">
        <v>115</v>
      </c>
      <c r="AM4" s="56" t="s">
        <v>123</v>
      </c>
      <c r="AN4" s="57" t="s">
        <v>124</v>
      </c>
      <c r="AO4" s="57" t="s">
        <v>125</v>
      </c>
      <c r="AP4" s="57" t="s">
        <v>126</v>
      </c>
      <c r="AQ4" s="57" t="s">
        <v>127</v>
      </c>
      <c r="AR4" s="57" t="s">
        <v>128</v>
      </c>
    </row>
    <row r="5" spans="1:44" ht="13.5" thickBot="1" x14ac:dyDescent="0.3">
      <c r="A5" s="28">
        <v>39931</v>
      </c>
      <c r="B5" s="29" t="s">
        <v>129</v>
      </c>
      <c r="C5" s="30">
        <v>8.5999999999999993E-2</v>
      </c>
      <c r="D5" s="30">
        <v>11</v>
      </c>
      <c r="E5" s="30">
        <v>0.1</v>
      </c>
      <c r="G5" s="31"/>
      <c r="H5" s="32"/>
      <c r="I5" s="33"/>
      <c r="J5" s="33"/>
      <c r="K5" s="33"/>
      <c r="M5" s="34"/>
      <c r="N5" s="35"/>
      <c r="O5" s="36"/>
      <c r="P5" s="36"/>
      <c r="Q5" s="36"/>
      <c r="S5" s="59">
        <v>39931</v>
      </c>
      <c r="T5" s="60" t="s">
        <v>129</v>
      </c>
      <c r="U5" s="61">
        <v>8.5999999999999993E-2</v>
      </c>
      <c r="V5" s="62">
        <v>89</v>
      </c>
      <c r="W5" s="62">
        <v>53</v>
      </c>
      <c r="X5" s="63" t="s">
        <v>64</v>
      </c>
      <c r="Y5" s="64">
        <v>11</v>
      </c>
      <c r="Z5" s="64">
        <v>0.1</v>
      </c>
      <c r="AB5" s="65">
        <v>39931</v>
      </c>
      <c r="AC5" s="52" t="s">
        <v>64</v>
      </c>
      <c r="AD5" s="52">
        <v>89</v>
      </c>
      <c r="AE5" s="52">
        <v>58</v>
      </c>
      <c r="AF5" s="52">
        <v>71</v>
      </c>
      <c r="AG5" s="52">
        <v>47</v>
      </c>
      <c r="AH5" s="52">
        <v>42</v>
      </c>
      <c r="AL5" s="66">
        <v>39928</v>
      </c>
      <c r="AM5" s="67" t="s">
        <v>130</v>
      </c>
      <c r="AN5" s="67">
        <v>91</v>
      </c>
      <c r="AO5" s="67">
        <v>46</v>
      </c>
      <c r="AP5" s="67">
        <v>69</v>
      </c>
      <c r="AQ5" s="67">
        <v>47</v>
      </c>
      <c r="AR5" s="67">
        <v>45</v>
      </c>
    </row>
    <row r="6" spans="1:44" ht="13.5" thickBot="1" x14ac:dyDescent="0.3">
      <c r="A6" s="37">
        <v>39955</v>
      </c>
      <c r="B6" s="38" t="s">
        <v>131</v>
      </c>
      <c r="C6" s="39">
        <v>8.3000000000000004E-2</v>
      </c>
      <c r="D6" s="39">
        <v>9</v>
      </c>
      <c r="E6" s="39">
        <v>8.6999999999999994E-2</v>
      </c>
      <c r="G6" s="37">
        <v>40363</v>
      </c>
      <c r="H6" s="38" t="s">
        <v>132</v>
      </c>
      <c r="I6" s="39">
        <v>0.1</v>
      </c>
      <c r="J6" s="39">
        <v>15</v>
      </c>
      <c r="K6" s="39">
        <v>0.13100000000000001</v>
      </c>
      <c r="M6" s="40">
        <v>40746</v>
      </c>
      <c r="N6" s="39" t="s">
        <v>133</v>
      </c>
      <c r="O6" s="41">
        <v>0.113</v>
      </c>
      <c r="P6" s="41">
        <v>16</v>
      </c>
      <c r="Q6" s="41">
        <v>0.129</v>
      </c>
      <c r="S6" s="59">
        <v>40353</v>
      </c>
      <c r="T6" s="60" t="s">
        <v>134</v>
      </c>
      <c r="U6" s="61">
        <v>8.5999999999999993E-2</v>
      </c>
      <c r="V6" s="62">
        <v>90</v>
      </c>
      <c r="W6" s="62">
        <v>68</v>
      </c>
      <c r="X6" s="61" t="s">
        <v>135</v>
      </c>
      <c r="Y6" s="64">
        <v>11</v>
      </c>
      <c r="Z6" s="64">
        <v>0.10299999999999999</v>
      </c>
      <c r="AB6" s="65">
        <v>40353</v>
      </c>
      <c r="AC6" s="52" t="s">
        <v>135</v>
      </c>
      <c r="AD6" s="52">
        <v>90</v>
      </c>
      <c r="AE6" s="52">
        <v>68</v>
      </c>
      <c r="AF6" s="52">
        <v>79</v>
      </c>
      <c r="AG6" s="52">
        <v>67</v>
      </c>
      <c r="AH6" s="52">
        <v>67</v>
      </c>
      <c r="AL6" s="66">
        <v>39930</v>
      </c>
      <c r="AM6" s="67" t="s">
        <v>130</v>
      </c>
      <c r="AN6" s="67">
        <v>87</v>
      </c>
      <c r="AO6" s="67">
        <v>56</v>
      </c>
      <c r="AP6" s="67">
        <v>72</v>
      </c>
      <c r="AQ6" s="67">
        <v>53</v>
      </c>
      <c r="AR6" s="67">
        <v>51</v>
      </c>
    </row>
    <row r="7" spans="1:44" ht="13.5" thickBot="1" x14ac:dyDescent="0.3">
      <c r="A7" s="37">
        <v>39955</v>
      </c>
      <c r="B7" s="38" t="s">
        <v>136</v>
      </c>
      <c r="C7" s="39">
        <v>8.2000000000000003E-2</v>
      </c>
      <c r="D7" s="39">
        <v>9</v>
      </c>
      <c r="E7" s="39">
        <v>8.7999999999999995E-2</v>
      </c>
      <c r="G7" s="37">
        <v>40423</v>
      </c>
      <c r="H7" s="38" t="s">
        <v>137</v>
      </c>
      <c r="I7" s="39">
        <v>9.0999999999999998E-2</v>
      </c>
      <c r="J7" s="39">
        <v>11</v>
      </c>
      <c r="K7" s="39">
        <v>0.11799999999999999</v>
      </c>
      <c r="M7" s="40">
        <v>40702</v>
      </c>
      <c r="N7" s="39" t="s">
        <v>133</v>
      </c>
      <c r="O7" s="41">
        <v>9.2999999999999999E-2</v>
      </c>
      <c r="P7" s="41">
        <v>13</v>
      </c>
      <c r="Q7" s="41">
        <v>0.108</v>
      </c>
      <c r="S7" s="59">
        <v>40363</v>
      </c>
      <c r="T7" s="60" t="s">
        <v>132</v>
      </c>
      <c r="U7" s="61">
        <v>0.1</v>
      </c>
      <c r="V7" s="62">
        <v>94</v>
      </c>
      <c r="W7" s="62">
        <v>66</v>
      </c>
      <c r="X7" s="63" t="s">
        <v>135</v>
      </c>
      <c r="Y7" s="64">
        <v>15</v>
      </c>
      <c r="Z7" s="64">
        <v>0.13100000000000001</v>
      </c>
      <c r="AB7" s="65">
        <v>40363</v>
      </c>
      <c r="AC7" s="52" t="s">
        <v>135</v>
      </c>
      <c r="AD7" s="52">
        <v>94</v>
      </c>
      <c r="AE7" s="52">
        <v>66</v>
      </c>
      <c r="AF7" s="52">
        <v>80</v>
      </c>
      <c r="AG7" s="52">
        <v>58</v>
      </c>
      <c r="AH7" s="52">
        <v>47</v>
      </c>
      <c r="AL7" s="66">
        <v>39931</v>
      </c>
      <c r="AM7" s="67" t="s">
        <v>64</v>
      </c>
      <c r="AN7" s="67">
        <v>89</v>
      </c>
      <c r="AO7" s="67">
        <v>58</v>
      </c>
      <c r="AP7" s="67">
        <v>71</v>
      </c>
      <c r="AQ7" s="67">
        <v>47</v>
      </c>
      <c r="AR7" s="67">
        <v>42</v>
      </c>
    </row>
    <row r="8" spans="1:44" ht="13.5" thickBot="1" x14ac:dyDescent="0.3">
      <c r="A8" s="37">
        <v>39955</v>
      </c>
      <c r="B8" s="38" t="s">
        <v>129</v>
      </c>
      <c r="C8" s="39">
        <v>8.2000000000000003E-2</v>
      </c>
      <c r="D8" s="39">
        <v>12</v>
      </c>
      <c r="E8" s="39">
        <v>9.0999999999999998E-2</v>
      </c>
      <c r="G8" s="37">
        <v>40423</v>
      </c>
      <c r="H8" s="38" t="s">
        <v>138</v>
      </c>
      <c r="I8" s="39">
        <v>8.8999999999999996E-2</v>
      </c>
      <c r="J8" s="39">
        <v>11</v>
      </c>
      <c r="K8" s="39">
        <v>0.115</v>
      </c>
      <c r="M8" s="40">
        <v>40745</v>
      </c>
      <c r="N8" s="41" t="s">
        <v>64</v>
      </c>
      <c r="O8" s="41">
        <v>8.8999999999999996E-2</v>
      </c>
      <c r="P8" s="41">
        <v>12</v>
      </c>
      <c r="Q8" s="41">
        <v>0.107</v>
      </c>
      <c r="S8" s="59">
        <v>40364</v>
      </c>
      <c r="T8" s="68" t="s">
        <v>139</v>
      </c>
      <c r="U8" s="64">
        <v>8.3000000000000004E-2</v>
      </c>
      <c r="V8" s="62">
        <v>89</v>
      </c>
      <c r="W8" s="62">
        <v>77</v>
      </c>
      <c r="X8" s="69" t="s">
        <v>140</v>
      </c>
      <c r="Y8" s="64">
        <v>12</v>
      </c>
      <c r="Z8" s="64">
        <v>9.1999999999999998E-2</v>
      </c>
      <c r="AB8" s="65">
        <v>40364</v>
      </c>
      <c r="AC8" s="52" t="s">
        <v>140</v>
      </c>
      <c r="AD8" s="52">
        <v>89</v>
      </c>
      <c r="AE8" s="52">
        <v>77</v>
      </c>
      <c r="AF8" s="52">
        <v>83</v>
      </c>
      <c r="AG8" s="52">
        <v>58</v>
      </c>
      <c r="AH8" s="52">
        <v>43</v>
      </c>
      <c r="AL8" s="66">
        <v>39954</v>
      </c>
      <c r="AM8" s="67" t="s">
        <v>130</v>
      </c>
      <c r="AN8" s="67">
        <v>89</v>
      </c>
      <c r="AO8" s="67">
        <v>54</v>
      </c>
      <c r="AP8" s="67">
        <v>72</v>
      </c>
      <c r="AQ8" s="67">
        <v>40</v>
      </c>
      <c r="AR8" s="67">
        <v>31</v>
      </c>
    </row>
    <row r="9" spans="1:44" ht="13.5" thickBot="1" x14ac:dyDescent="0.3">
      <c r="A9" s="37">
        <v>39955</v>
      </c>
      <c r="B9" s="38" t="s">
        <v>64</v>
      </c>
      <c r="C9" s="39">
        <v>8.2000000000000003E-2</v>
      </c>
      <c r="D9" s="39">
        <v>9</v>
      </c>
      <c r="E9" s="39">
        <v>9.1999999999999998E-2</v>
      </c>
      <c r="G9" s="37">
        <v>40353</v>
      </c>
      <c r="H9" s="38" t="s">
        <v>134</v>
      </c>
      <c r="I9" s="39">
        <v>8.5999999999999993E-2</v>
      </c>
      <c r="J9" s="39">
        <v>11</v>
      </c>
      <c r="K9" s="39">
        <v>0.10299999999999999</v>
      </c>
      <c r="M9" s="40">
        <v>40744</v>
      </c>
      <c r="N9" s="41" t="s">
        <v>131</v>
      </c>
      <c r="O9" s="41">
        <v>8.7999999999999995E-2</v>
      </c>
      <c r="P9" s="41">
        <v>16</v>
      </c>
      <c r="Q9" s="41">
        <v>0.108</v>
      </c>
      <c r="S9" s="59">
        <v>40377</v>
      </c>
      <c r="T9" s="60" t="s">
        <v>132</v>
      </c>
      <c r="U9" s="61">
        <v>8.5999999999999993E-2</v>
      </c>
      <c r="V9" s="62">
        <v>91</v>
      </c>
      <c r="W9" s="62">
        <v>73</v>
      </c>
      <c r="X9" s="61" t="s">
        <v>135</v>
      </c>
      <c r="Y9" s="64">
        <v>13</v>
      </c>
      <c r="Z9" s="64">
        <v>0.1</v>
      </c>
      <c r="AB9" s="65">
        <v>40377</v>
      </c>
      <c r="AC9" s="52" t="s">
        <v>135</v>
      </c>
      <c r="AD9" s="52">
        <v>91</v>
      </c>
      <c r="AE9" s="52">
        <v>73</v>
      </c>
      <c r="AF9" s="52">
        <v>82</v>
      </c>
      <c r="AG9" s="52">
        <v>63</v>
      </c>
      <c r="AH9" s="52">
        <v>53</v>
      </c>
      <c r="AL9" s="66">
        <v>39955</v>
      </c>
      <c r="AM9" s="67" t="s">
        <v>130</v>
      </c>
      <c r="AN9" s="67">
        <v>89</v>
      </c>
      <c r="AO9" s="67">
        <v>49</v>
      </c>
      <c r="AP9" s="67">
        <v>69</v>
      </c>
      <c r="AQ9" s="67">
        <v>50</v>
      </c>
      <c r="AR9" s="67">
        <v>51</v>
      </c>
    </row>
    <row r="10" spans="1:44" ht="13.5" thickBot="1" x14ac:dyDescent="0.3">
      <c r="A10" s="37">
        <v>40043</v>
      </c>
      <c r="B10" s="38" t="s">
        <v>134</v>
      </c>
      <c r="C10" s="39">
        <v>8.2000000000000003E-2</v>
      </c>
      <c r="D10" s="39">
        <v>11</v>
      </c>
      <c r="E10" s="39">
        <v>9.5000000000000001E-2</v>
      </c>
      <c r="G10" s="37">
        <v>40377</v>
      </c>
      <c r="H10" s="38" t="s">
        <v>132</v>
      </c>
      <c r="I10" s="39">
        <v>8.5999999999999993E-2</v>
      </c>
      <c r="J10" s="39">
        <v>13</v>
      </c>
      <c r="K10" s="39">
        <v>0.1</v>
      </c>
      <c r="M10" s="40">
        <v>40745</v>
      </c>
      <c r="N10" s="41" t="s">
        <v>141</v>
      </c>
      <c r="O10" s="41">
        <v>8.5999999999999993E-2</v>
      </c>
      <c r="P10" s="41">
        <v>13</v>
      </c>
      <c r="Q10" s="41">
        <v>0.104</v>
      </c>
      <c r="S10" s="59">
        <v>40423</v>
      </c>
      <c r="T10" s="68" t="s">
        <v>142</v>
      </c>
      <c r="U10" s="64">
        <v>8.3000000000000004E-2</v>
      </c>
      <c r="V10" s="62">
        <v>95</v>
      </c>
      <c r="W10" s="62">
        <v>73</v>
      </c>
      <c r="X10" s="69" t="s">
        <v>140</v>
      </c>
      <c r="Y10" s="64">
        <v>10</v>
      </c>
      <c r="Z10" s="64">
        <v>9.0999999999999998E-2</v>
      </c>
      <c r="AB10" s="65">
        <v>40423</v>
      </c>
      <c r="AC10" s="52" t="s">
        <v>140</v>
      </c>
      <c r="AD10" s="52">
        <v>95</v>
      </c>
      <c r="AE10" s="52">
        <v>73</v>
      </c>
      <c r="AF10" s="52">
        <v>84</v>
      </c>
      <c r="AG10" s="52">
        <v>64</v>
      </c>
      <c r="AH10" s="52">
        <v>51</v>
      </c>
      <c r="AL10" s="66">
        <v>40043</v>
      </c>
      <c r="AM10" s="67" t="s">
        <v>130</v>
      </c>
      <c r="AN10" s="67">
        <v>93</v>
      </c>
      <c r="AO10" s="67">
        <v>70</v>
      </c>
      <c r="AP10" s="67">
        <v>82</v>
      </c>
      <c r="AQ10" s="67">
        <v>67</v>
      </c>
      <c r="AR10" s="67">
        <v>61</v>
      </c>
    </row>
    <row r="11" spans="1:44" ht="13.5" thickBot="1" x14ac:dyDescent="0.3">
      <c r="A11" s="37">
        <v>40043</v>
      </c>
      <c r="B11" s="38" t="s">
        <v>64</v>
      </c>
      <c r="C11" s="39">
        <v>8.2000000000000003E-2</v>
      </c>
      <c r="D11" s="39">
        <v>12</v>
      </c>
      <c r="E11" s="39">
        <v>0.1</v>
      </c>
      <c r="G11" s="37">
        <v>40387</v>
      </c>
      <c r="H11" s="38" t="s">
        <v>138</v>
      </c>
      <c r="I11" s="39">
        <v>8.4000000000000005E-2</v>
      </c>
      <c r="J11" s="39">
        <v>11</v>
      </c>
      <c r="K11" s="39">
        <v>9.5000000000000001E-2</v>
      </c>
      <c r="M11" s="40">
        <v>40745</v>
      </c>
      <c r="N11" s="41" t="s">
        <v>143</v>
      </c>
      <c r="O11" s="41">
        <v>8.5999999999999993E-2</v>
      </c>
      <c r="P11" s="41">
        <v>19</v>
      </c>
      <c r="Q11" s="41">
        <v>0.10299999999999999</v>
      </c>
      <c r="S11" s="59">
        <v>40423</v>
      </c>
      <c r="T11" s="68" t="s">
        <v>64</v>
      </c>
      <c r="U11" s="64">
        <v>8.3000000000000004E-2</v>
      </c>
      <c r="V11" s="62">
        <v>90</v>
      </c>
      <c r="W11" s="62">
        <v>71</v>
      </c>
      <c r="X11" s="60" t="s">
        <v>64</v>
      </c>
      <c r="Y11" s="64">
        <v>11</v>
      </c>
      <c r="Z11" s="64">
        <v>9.2999999999999999E-2</v>
      </c>
      <c r="AB11" s="65">
        <v>40423</v>
      </c>
      <c r="AC11" s="52" t="s">
        <v>64</v>
      </c>
      <c r="AD11" s="52">
        <v>90</v>
      </c>
      <c r="AE11" s="52">
        <v>71</v>
      </c>
      <c r="AF11" s="52">
        <v>81</v>
      </c>
      <c r="AG11" s="52">
        <v>65</v>
      </c>
      <c r="AH11" s="52">
        <v>58</v>
      </c>
      <c r="AL11" s="66">
        <v>40045</v>
      </c>
      <c r="AM11" s="67" t="s">
        <v>130</v>
      </c>
      <c r="AN11" s="67">
        <v>91</v>
      </c>
      <c r="AO11" s="67">
        <v>68</v>
      </c>
      <c r="AP11" s="67">
        <v>80</v>
      </c>
      <c r="AQ11" s="67">
        <v>69</v>
      </c>
      <c r="AR11" s="67">
        <v>69</v>
      </c>
    </row>
    <row r="12" spans="1:44" ht="13.5" thickBot="1" x14ac:dyDescent="0.3">
      <c r="A12" s="37">
        <v>39931</v>
      </c>
      <c r="B12" s="38" t="s">
        <v>144</v>
      </c>
      <c r="C12" s="39">
        <v>8.1000000000000003E-2</v>
      </c>
      <c r="D12" s="39">
        <v>11</v>
      </c>
      <c r="E12" s="39">
        <v>8.8999999999999996E-2</v>
      </c>
      <c r="G12" s="37">
        <v>40364</v>
      </c>
      <c r="H12" s="38" t="s">
        <v>139</v>
      </c>
      <c r="I12" s="39">
        <v>8.3000000000000004E-2</v>
      </c>
      <c r="J12" s="39">
        <v>12</v>
      </c>
      <c r="K12" s="39">
        <v>9.1999999999999998E-2</v>
      </c>
      <c r="M12" s="40">
        <v>40701</v>
      </c>
      <c r="N12" s="39" t="s">
        <v>145</v>
      </c>
      <c r="O12" s="41">
        <v>8.5000000000000006E-2</v>
      </c>
      <c r="P12" s="41">
        <v>13</v>
      </c>
      <c r="Q12" s="41">
        <v>9.4E-2</v>
      </c>
      <c r="S12" s="59">
        <v>40701</v>
      </c>
      <c r="T12" s="60" t="s">
        <v>145</v>
      </c>
      <c r="U12" s="61">
        <v>8.5000000000000006E-2</v>
      </c>
      <c r="V12" s="62">
        <v>87</v>
      </c>
      <c r="W12" s="62">
        <v>54</v>
      </c>
      <c r="X12" s="61" t="s">
        <v>135</v>
      </c>
      <c r="Y12" s="64">
        <v>13</v>
      </c>
      <c r="Z12" s="64">
        <v>9.4E-2</v>
      </c>
      <c r="AB12" s="65">
        <v>40701</v>
      </c>
      <c r="AC12" s="52" t="s">
        <v>135</v>
      </c>
      <c r="AD12" s="52">
        <v>87</v>
      </c>
      <c r="AE12" s="52">
        <v>54</v>
      </c>
      <c r="AF12" s="52">
        <v>71</v>
      </c>
      <c r="AG12" s="52">
        <v>59</v>
      </c>
      <c r="AH12" s="52">
        <v>66</v>
      </c>
      <c r="AL12" s="66">
        <v>40353</v>
      </c>
      <c r="AM12" s="67" t="s">
        <v>135</v>
      </c>
      <c r="AN12" s="67">
        <v>90</v>
      </c>
      <c r="AO12" s="67">
        <v>68</v>
      </c>
      <c r="AP12" s="67">
        <v>79</v>
      </c>
      <c r="AQ12" s="67">
        <v>67</v>
      </c>
      <c r="AR12" s="67">
        <v>67</v>
      </c>
    </row>
    <row r="13" spans="1:44" ht="13.5" thickBot="1" x14ac:dyDescent="0.3">
      <c r="A13" s="37">
        <v>39931</v>
      </c>
      <c r="B13" s="38" t="s">
        <v>146</v>
      </c>
      <c r="C13" s="39">
        <v>8.1000000000000003E-2</v>
      </c>
      <c r="D13" s="39">
        <v>11</v>
      </c>
      <c r="E13" s="39">
        <v>9.1999999999999998E-2</v>
      </c>
      <c r="G13" s="37">
        <v>40423</v>
      </c>
      <c r="H13" s="38" t="s">
        <v>142</v>
      </c>
      <c r="I13" s="39">
        <v>8.3000000000000004E-2</v>
      </c>
      <c r="J13" s="39">
        <v>10</v>
      </c>
      <c r="K13" s="39">
        <v>9.0999999999999998E-2</v>
      </c>
      <c r="M13" s="40">
        <v>40745</v>
      </c>
      <c r="N13" s="41" t="s">
        <v>142</v>
      </c>
      <c r="O13" s="41">
        <v>8.5000000000000006E-2</v>
      </c>
      <c r="P13" s="41">
        <v>12</v>
      </c>
      <c r="Q13" s="41">
        <v>9.7000000000000003E-2</v>
      </c>
      <c r="S13" s="59">
        <v>40702</v>
      </c>
      <c r="T13" s="60" t="s">
        <v>133</v>
      </c>
      <c r="U13" s="61">
        <v>9.2999999999999999E-2</v>
      </c>
      <c r="V13" s="62">
        <v>92</v>
      </c>
      <c r="W13" s="62">
        <v>64</v>
      </c>
      <c r="X13" s="63" t="s">
        <v>135</v>
      </c>
      <c r="Y13" s="64">
        <v>13</v>
      </c>
      <c r="Z13" s="64">
        <v>0.108</v>
      </c>
      <c r="AB13" s="65">
        <v>40702</v>
      </c>
      <c r="AC13" s="52" t="s">
        <v>135</v>
      </c>
      <c r="AD13" s="52">
        <v>92</v>
      </c>
      <c r="AE13" s="52">
        <v>64</v>
      </c>
      <c r="AF13" s="52">
        <v>78</v>
      </c>
      <c r="AG13" s="52">
        <v>64</v>
      </c>
      <c r="AH13" s="52">
        <v>62</v>
      </c>
      <c r="AL13" s="66">
        <v>40363</v>
      </c>
      <c r="AM13" s="67" t="s">
        <v>135</v>
      </c>
      <c r="AN13" s="67">
        <v>94</v>
      </c>
      <c r="AO13" s="67">
        <v>66</v>
      </c>
      <c r="AP13" s="67">
        <v>80</v>
      </c>
      <c r="AQ13" s="67">
        <v>58</v>
      </c>
      <c r="AR13" s="67">
        <v>47</v>
      </c>
    </row>
    <row r="14" spans="1:44" ht="13.5" thickBot="1" x14ac:dyDescent="0.3">
      <c r="A14" s="37">
        <v>39955</v>
      </c>
      <c r="B14" s="38" t="s">
        <v>146</v>
      </c>
      <c r="C14" s="39">
        <v>8.1000000000000003E-2</v>
      </c>
      <c r="D14" s="39">
        <v>10</v>
      </c>
      <c r="E14" s="39">
        <v>8.5000000000000006E-2</v>
      </c>
      <c r="G14" s="37">
        <v>40423</v>
      </c>
      <c r="H14" s="38" t="s">
        <v>64</v>
      </c>
      <c r="I14" s="39">
        <v>8.3000000000000004E-2</v>
      </c>
      <c r="J14" s="39">
        <v>11</v>
      </c>
      <c r="K14" s="39">
        <v>9.2999999999999999E-2</v>
      </c>
      <c r="M14" s="40">
        <v>40745</v>
      </c>
      <c r="N14" s="41" t="s">
        <v>138</v>
      </c>
      <c r="O14" s="41">
        <v>8.4000000000000005E-2</v>
      </c>
      <c r="P14" s="41">
        <v>12</v>
      </c>
      <c r="Q14" s="41">
        <v>0.10299999999999999</v>
      </c>
      <c r="S14" s="59">
        <v>40745</v>
      </c>
      <c r="T14" s="60" t="s">
        <v>64</v>
      </c>
      <c r="U14" s="61">
        <v>8.8999999999999996E-2</v>
      </c>
      <c r="V14" s="62">
        <v>91</v>
      </c>
      <c r="W14" s="62">
        <v>68</v>
      </c>
      <c r="X14" s="60" t="s">
        <v>64</v>
      </c>
      <c r="Y14" s="64">
        <v>12</v>
      </c>
      <c r="Z14" s="64">
        <v>0.107</v>
      </c>
      <c r="AB14" s="65">
        <v>40745</v>
      </c>
      <c r="AC14" s="52" t="s">
        <v>64</v>
      </c>
      <c r="AD14" s="52">
        <v>91</v>
      </c>
      <c r="AE14" s="52">
        <v>68</v>
      </c>
      <c r="AF14" s="52">
        <v>80</v>
      </c>
      <c r="AG14" s="52">
        <v>72</v>
      </c>
      <c r="AH14" s="52">
        <v>77</v>
      </c>
      <c r="AL14" s="66">
        <v>40364</v>
      </c>
      <c r="AM14" s="67" t="s">
        <v>140</v>
      </c>
      <c r="AN14" s="67">
        <v>89</v>
      </c>
      <c r="AO14" s="67">
        <v>77</v>
      </c>
      <c r="AP14" s="67">
        <v>83</v>
      </c>
      <c r="AQ14" s="67">
        <v>58</v>
      </c>
      <c r="AR14" s="67">
        <v>43</v>
      </c>
    </row>
    <row r="15" spans="1:44" ht="13.5" thickBot="1" x14ac:dyDescent="0.3">
      <c r="A15" s="37">
        <v>39954</v>
      </c>
      <c r="B15" s="38" t="s">
        <v>64</v>
      </c>
      <c r="C15" s="39">
        <v>0.08</v>
      </c>
      <c r="D15" s="39">
        <v>12</v>
      </c>
      <c r="E15" s="39">
        <v>8.8999999999999996E-2</v>
      </c>
      <c r="G15" s="37">
        <v>40364</v>
      </c>
      <c r="H15" s="38" t="s">
        <v>145</v>
      </c>
      <c r="I15" s="39">
        <v>8.1000000000000003E-2</v>
      </c>
      <c r="J15" s="39">
        <v>12</v>
      </c>
      <c r="K15" s="39">
        <v>8.7999999999999995E-2</v>
      </c>
      <c r="M15" s="40">
        <v>40701</v>
      </c>
      <c r="N15" s="39" t="s">
        <v>133</v>
      </c>
      <c r="O15" s="41">
        <v>8.2000000000000003E-2</v>
      </c>
      <c r="P15" s="41">
        <v>13</v>
      </c>
      <c r="Q15" s="41">
        <v>9.1999999999999998E-2</v>
      </c>
      <c r="S15" s="59">
        <v>40745</v>
      </c>
      <c r="T15" s="60" t="s">
        <v>141</v>
      </c>
      <c r="U15" s="61">
        <v>8.5999999999999993E-2</v>
      </c>
      <c r="V15" s="62">
        <v>97</v>
      </c>
      <c r="W15" s="62">
        <v>73</v>
      </c>
      <c r="X15" s="69" t="s">
        <v>140</v>
      </c>
      <c r="Y15" s="64">
        <v>13</v>
      </c>
      <c r="Z15" s="64">
        <v>0.104</v>
      </c>
      <c r="AB15" s="65">
        <v>40745</v>
      </c>
      <c r="AC15" s="52" t="s">
        <v>140</v>
      </c>
      <c r="AD15" s="52">
        <v>97</v>
      </c>
      <c r="AE15" s="52">
        <v>73</v>
      </c>
      <c r="AF15" s="52">
        <v>85</v>
      </c>
      <c r="AG15" s="52">
        <v>71</v>
      </c>
      <c r="AH15" s="52">
        <v>63</v>
      </c>
      <c r="AL15" s="66">
        <v>40377</v>
      </c>
      <c r="AM15" s="67" t="s">
        <v>135</v>
      </c>
      <c r="AN15" s="67">
        <v>91</v>
      </c>
      <c r="AO15" s="67">
        <v>73</v>
      </c>
      <c r="AP15" s="67">
        <v>82</v>
      </c>
      <c r="AQ15" s="67">
        <v>63</v>
      </c>
      <c r="AR15" s="67">
        <v>53</v>
      </c>
    </row>
    <row r="16" spans="1:44" ht="13.5" thickBot="1" x14ac:dyDescent="0.3">
      <c r="A16" s="37">
        <v>39955</v>
      </c>
      <c r="B16" s="38" t="s">
        <v>144</v>
      </c>
      <c r="C16" s="39">
        <v>0.08</v>
      </c>
      <c r="D16" s="39">
        <v>10</v>
      </c>
      <c r="E16" s="39">
        <v>8.5000000000000006E-2</v>
      </c>
      <c r="G16" s="37">
        <v>40421</v>
      </c>
      <c r="H16" s="38" t="s">
        <v>132</v>
      </c>
      <c r="I16" s="39">
        <v>8.1000000000000003E-2</v>
      </c>
      <c r="J16" s="39">
        <v>15</v>
      </c>
      <c r="K16" s="39">
        <v>8.4000000000000005E-2</v>
      </c>
      <c r="M16" s="40">
        <v>40745</v>
      </c>
      <c r="N16" s="41" t="s">
        <v>147</v>
      </c>
      <c r="O16" s="41">
        <v>8.2000000000000003E-2</v>
      </c>
      <c r="P16" s="41">
        <v>13</v>
      </c>
      <c r="Q16" s="41">
        <v>9.1999999999999998E-2</v>
      </c>
      <c r="S16" s="59">
        <v>40745</v>
      </c>
      <c r="T16" s="60" t="s">
        <v>143</v>
      </c>
      <c r="U16" s="61">
        <v>8.5999999999999993E-2</v>
      </c>
      <c r="V16" s="62">
        <v>97</v>
      </c>
      <c r="W16" s="62">
        <v>93</v>
      </c>
      <c r="X16" s="69" t="s">
        <v>140</v>
      </c>
      <c r="Y16" s="64">
        <v>19</v>
      </c>
      <c r="Z16" s="64">
        <v>0.10299999999999999</v>
      </c>
      <c r="AB16" s="65">
        <v>40745</v>
      </c>
      <c r="AC16" s="52" t="s">
        <v>140</v>
      </c>
      <c r="AD16" s="52">
        <v>97</v>
      </c>
      <c r="AE16" s="52">
        <v>73</v>
      </c>
      <c r="AF16" s="52">
        <v>85</v>
      </c>
      <c r="AG16" s="52">
        <v>71</v>
      </c>
      <c r="AH16" s="52">
        <v>63</v>
      </c>
      <c r="AL16" s="66">
        <v>40387</v>
      </c>
      <c r="AM16" s="67" t="s">
        <v>130</v>
      </c>
      <c r="AN16" s="67">
        <v>90</v>
      </c>
      <c r="AO16" s="67">
        <v>62</v>
      </c>
      <c r="AP16" s="67">
        <v>76</v>
      </c>
      <c r="AQ16" s="67">
        <v>65</v>
      </c>
      <c r="AR16" s="67">
        <v>69</v>
      </c>
    </row>
    <row r="17" spans="1:44" ht="13.5" thickBot="1" x14ac:dyDescent="0.3">
      <c r="A17" s="37">
        <v>39955</v>
      </c>
      <c r="B17" s="38" t="s">
        <v>137</v>
      </c>
      <c r="C17" s="39">
        <v>0.08</v>
      </c>
      <c r="D17" s="39">
        <v>11</v>
      </c>
      <c r="E17" s="39">
        <v>8.6999999999999994E-2</v>
      </c>
      <c r="G17" s="37">
        <v>40423</v>
      </c>
      <c r="H17" s="38" t="s">
        <v>139</v>
      </c>
      <c r="I17" s="39">
        <v>8.1000000000000003E-2</v>
      </c>
      <c r="J17" s="39">
        <v>9</v>
      </c>
      <c r="K17" s="39">
        <v>8.6999999999999994E-2</v>
      </c>
      <c r="M17" s="40">
        <v>40740</v>
      </c>
      <c r="N17" s="41" t="s">
        <v>145</v>
      </c>
      <c r="O17" s="41">
        <v>8.1000000000000003E-2</v>
      </c>
      <c r="P17" s="41">
        <v>16</v>
      </c>
      <c r="Q17" s="41">
        <v>9.0999999999999998E-2</v>
      </c>
      <c r="S17" s="59">
        <v>40745</v>
      </c>
      <c r="T17" s="60" t="s">
        <v>142</v>
      </c>
      <c r="U17" s="61">
        <v>8.5000000000000006E-2</v>
      </c>
      <c r="V17" s="62">
        <v>97</v>
      </c>
      <c r="W17" s="62">
        <v>73</v>
      </c>
      <c r="X17" s="69" t="s">
        <v>140</v>
      </c>
      <c r="Y17" s="64">
        <v>12</v>
      </c>
      <c r="Z17" s="64">
        <v>9.7000000000000003E-2</v>
      </c>
      <c r="AB17" s="65">
        <v>40745</v>
      </c>
      <c r="AC17" s="52" t="s">
        <v>140</v>
      </c>
      <c r="AD17" s="52">
        <v>97</v>
      </c>
      <c r="AE17" s="52">
        <v>73</v>
      </c>
      <c r="AF17" s="52">
        <v>85</v>
      </c>
      <c r="AG17" s="52">
        <v>71</v>
      </c>
      <c r="AH17" s="52">
        <v>63</v>
      </c>
      <c r="AL17" s="66">
        <v>40423</v>
      </c>
      <c r="AM17" s="67" t="s">
        <v>140</v>
      </c>
      <c r="AN17" s="67">
        <v>95</v>
      </c>
      <c r="AO17" s="67">
        <v>73</v>
      </c>
      <c r="AP17" s="67">
        <v>84</v>
      </c>
      <c r="AQ17" s="67">
        <v>64</v>
      </c>
      <c r="AR17" s="67">
        <v>51</v>
      </c>
    </row>
    <row r="18" spans="1:44" ht="13.5" thickBot="1" x14ac:dyDescent="0.3">
      <c r="A18" s="37">
        <v>39930</v>
      </c>
      <c r="B18" s="38" t="s">
        <v>138</v>
      </c>
      <c r="C18" s="39">
        <v>7.9000000000000001E-2</v>
      </c>
      <c r="D18" s="39">
        <v>13</v>
      </c>
      <c r="E18" s="39">
        <v>8.4000000000000005E-2</v>
      </c>
      <c r="G18" s="37">
        <v>40422</v>
      </c>
      <c r="H18" s="38" t="s">
        <v>132</v>
      </c>
      <c r="I18" s="39">
        <v>0.08</v>
      </c>
      <c r="J18" s="39">
        <v>18</v>
      </c>
      <c r="K18" s="39">
        <v>8.4000000000000005E-2</v>
      </c>
      <c r="M18" s="40">
        <v>40745</v>
      </c>
      <c r="N18" s="41" t="s">
        <v>137</v>
      </c>
      <c r="O18" s="41">
        <v>8.1000000000000003E-2</v>
      </c>
      <c r="P18" s="41">
        <v>11</v>
      </c>
      <c r="Q18" s="41">
        <v>8.8999999999999996E-2</v>
      </c>
      <c r="S18" s="59">
        <v>40746</v>
      </c>
      <c r="T18" s="60" t="s">
        <v>133</v>
      </c>
      <c r="U18" s="61">
        <v>0.113</v>
      </c>
      <c r="V18" s="62">
        <v>101</v>
      </c>
      <c r="W18" s="62">
        <v>76</v>
      </c>
      <c r="X18" s="63" t="s">
        <v>135</v>
      </c>
      <c r="Y18" s="64">
        <v>16</v>
      </c>
      <c r="Z18" s="64">
        <v>0.129</v>
      </c>
      <c r="AB18" s="65">
        <v>40746</v>
      </c>
      <c r="AC18" s="52" t="s">
        <v>135</v>
      </c>
      <c r="AD18" s="52">
        <v>101</v>
      </c>
      <c r="AE18" s="52">
        <v>76</v>
      </c>
      <c r="AF18" s="52">
        <v>89</v>
      </c>
      <c r="AG18" s="52">
        <v>69</v>
      </c>
      <c r="AH18" s="52">
        <v>52</v>
      </c>
      <c r="AL18" s="66">
        <v>40423</v>
      </c>
      <c r="AM18" s="67" t="s">
        <v>64</v>
      </c>
      <c r="AN18" s="67">
        <v>90</v>
      </c>
      <c r="AO18" s="67">
        <v>71</v>
      </c>
      <c r="AP18" s="67">
        <v>81</v>
      </c>
      <c r="AQ18" s="67">
        <v>65</v>
      </c>
      <c r="AR18" s="67">
        <v>58</v>
      </c>
    </row>
    <row r="19" spans="1:44" ht="13.5" thickBot="1" x14ac:dyDescent="0.3">
      <c r="A19" s="37">
        <v>39954</v>
      </c>
      <c r="B19" s="38" t="s">
        <v>131</v>
      </c>
      <c r="C19" s="39">
        <v>7.9000000000000001E-2</v>
      </c>
      <c r="D19" s="39">
        <v>16</v>
      </c>
      <c r="E19" s="39">
        <v>8.2000000000000003E-2</v>
      </c>
      <c r="G19" s="37">
        <v>40423</v>
      </c>
      <c r="H19" s="38" t="s">
        <v>131</v>
      </c>
      <c r="I19" s="39">
        <v>0.08</v>
      </c>
      <c r="J19" s="39">
        <v>19</v>
      </c>
      <c r="K19" s="39">
        <v>9.2999999999999999E-2</v>
      </c>
      <c r="M19" s="40">
        <v>40702</v>
      </c>
      <c r="N19" s="39" t="s">
        <v>145</v>
      </c>
      <c r="O19" s="41">
        <v>0.08</v>
      </c>
      <c r="P19" s="41">
        <v>13</v>
      </c>
      <c r="Q19" s="41">
        <v>8.8999999999999996E-2</v>
      </c>
      <c r="S19" s="42" t="s">
        <v>148</v>
      </c>
      <c r="T19" s="42"/>
      <c r="U19" s="42"/>
      <c r="V19" s="70">
        <v>92.857142857142861</v>
      </c>
      <c r="W19" s="70">
        <v>70.142857142857139</v>
      </c>
      <c r="X19" s="43"/>
      <c r="Y19" s="43"/>
      <c r="Z19" s="43"/>
      <c r="AA19" s="43"/>
      <c r="AB19" s="43"/>
      <c r="AC19" s="43"/>
      <c r="AD19" s="71">
        <v>92.857142857142861</v>
      </c>
      <c r="AE19" s="71">
        <v>69.071428571428569</v>
      </c>
      <c r="AF19" s="71">
        <v>80.928571428571431</v>
      </c>
      <c r="AG19" s="71">
        <v>64.214285714285708</v>
      </c>
      <c r="AH19" s="72">
        <v>57.642857142857146</v>
      </c>
      <c r="AL19" s="66">
        <v>40423</v>
      </c>
      <c r="AM19" s="67" t="s">
        <v>130</v>
      </c>
      <c r="AN19" s="67">
        <v>96</v>
      </c>
      <c r="AO19" s="67">
        <v>68</v>
      </c>
      <c r="AP19" s="67">
        <v>82</v>
      </c>
      <c r="AQ19" s="67">
        <v>66</v>
      </c>
      <c r="AR19" s="67">
        <v>58</v>
      </c>
    </row>
    <row r="20" spans="1:44" ht="13.5" thickBot="1" x14ac:dyDescent="0.3">
      <c r="A20" s="37">
        <v>39955</v>
      </c>
      <c r="B20" s="38" t="s">
        <v>142</v>
      </c>
      <c r="C20" s="39">
        <v>7.9000000000000001E-2</v>
      </c>
      <c r="D20" s="39">
        <v>10</v>
      </c>
      <c r="E20" s="39">
        <v>8.2000000000000003E-2</v>
      </c>
      <c r="G20" s="37">
        <v>40376</v>
      </c>
      <c r="H20" s="38" t="s">
        <v>145</v>
      </c>
      <c r="I20" s="39">
        <v>7.9000000000000001E-2</v>
      </c>
      <c r="J20" s="39">
        <v>17</v>
      </c>
      <c r="K20" s="39">
        <v>0.1</v>
      </c>
      <c r="M20" s="40">
        <v>40735</v>
      </c>
      <c r="N20" s="41" t="s">
        <v>64</v>
      </c>
      <c r="O20" s="41">
        <v>7.8E-2</v>
      </c>
      <c r="P20" s="41">
        <v>13</v>
      </c>
      <c r="Q20" s="41">
        <v>9.8000000000000004E-2</v>
      </c>
      <c r="AL20" s="66">
        <v>40701</v>
      </c>
      <c r="AM20" s="67" t="s">
        <v>135</v>
      </c>
      <c r="AN20" s="67">
        <v>87</v>
      </c>
      <c r="AO20" s="67">
        <v>54</v>
      </c>
      <c r="AP20" s="67">
        <v>71</v>
      </c>
      <c r="AQ20" s="67">
        <v>59</v>
      </c>
      <c r="AR20" s="67">
        <v>66</v>
      </c>
    </row>
    <row r="21" spans="1:44" ht="13.5" thickBot="1" x14ac:dyDescent="0.3">
      <c r="A21" s="37">
        <v>39955</v>
      </c>
      <c r="B21" s="38" t="s">
        <v>138</v>
      </c>
      <c r="C21" s="39">
        <v>7.9000000000000001E-2</v>
      </c>
      <c r="D21" s="39">
        <v>10</v>
      </c>
      <c r="E21" s="39">
        <v>8.8999999999999996E-2</v>
      </c>
      <c r="G21" s="37">
        <v>40376</v>
      </c>
      <c r="H21" s="38" t="s">
        <v>134</v>
      </c>
      <c r="I21" s="39">
        <v>7.9000000000000001E-2</v>
      </c>
      <c r="J21" s="39">
        <v>15</v>
      </c>
      <c r="K21" s="39">
        <v>9.6000000000000002E-2</v>
      </c>
      <c r="M21" s="40">
        <v>40747</v>
      </c>
      <c r="N21" s="39" t="s">
        <v>133</v>
      </c>
      <c r="O21" s="41">
        <v>7.8E-2</v>
      </c>
      <c r="P21" s="41">
        <v>20</v>
      </c>
      <c r="Q21" s="41">
        <v>9.0999999999999998E-2</v>
      </c>
      <c r="T21" s="55" t="s">
        <v>149</v>
      </c>
      <c r="AL21" s="66">
        <v>40702</v>
      </c>
      <c r="AM21" s="67" t="s">
        <v>135</v>
      </c>
      <c r="AN21" s="67">
        <v>92</v>
      </c>
      <c r="AO21" s="67">
        <v>64</v>
      </c>
      <c r="AP21" s="67">
        <v>78</v>
      </c>
      <c r="AQ21" s="67">
        <v>64</v>
      </c>
      <c r="AR21" s="67">
        <v>62</v>
      </c>
    </row>
    <row r="22" spans="1:44" ht="13.5" thickBot="1" x14ac:dyDescent="0.3">
      <c r="A22" s="37">
        <v>40043</v>
      </c>
      <c r="B22" s="38" t="s">
        <v>137</v>
      </c>
      <c r="C22" s="39">
        <v>7.9000000000000001E-2</v>
      </c>
      <c r="D22" s="39">
        <v>11</v>
      </c>
      <c r="E22" s="39">
        <v>0.10199999999999999</v>
      </c>
      <c r="F22" s="55"/>
      <c r="G22" s="37">
        <v>40421</v>
      </c>
      <c r="H22" s="38" t="s">
        <v>134</v>
      </c>
      <c r="I22" s="39">
        <v>7.9000000000000001E-2</v>
      </c>
      <c r="J22" s="39">
        <v>11</v>
      </c>
      <c r="K22" s="39">
        <v>9.7000000000000003E-2</v>
      </c>
      <c r="L22" s="55"/>
      <c r="M22" s="40">
        <v>40735</v>
      </c>
      <c r="N22" s="41" t="s">
        <v>137</v>
      </c>
      <c r="O22" s="41">
        <v>7.6999999999999999E-2</v>
      </c>
      <c r="P22" s="41">
        <v>12</v>
      </c>
      <c r="Q22" s="41">
        <v>0.10299999999999999</v>
      </c>
      <c r="R22" s="55"/>
      <c r="S22" s="11"/>
      <c r="T22" s="12">
        <v>2011</v>
      </c>
      <c r="U22" s="14" t="s">
        <v>112</v>
      </c>
      <c r="V22" s="13"/>
      <c r="W22" s="13"/>
      <c r="X22" s="13"/>
      <c r="Y22" s="12" t="s">
        <v>113</v>
      </c>
      <c r="Z22" s="7" t="s">
        <v>114</v>
      </c>
      <c r="AA22" s="53"/>
      <c r="AB22" s="55"/>
      <c r="AC22" s="55"/>
      <c r="AD22" s="55"/>
      <c r="AE22" s="55"/>
      <c r="AF22" s="55"/>
      <c r="AG22" s="55"/>
      <c r="AH22" s="55"/>
      <c r="AI22" s="55"/>
      <c r="AL22" s="66">
        <v>40744</v>
      </c>
      <c r="AM22" s="67" t="s">
        <v>130</v>
      </c>
      <c r="AN22" s="67">
        <v>92</v>
      </c>
      <c r="AO22" s="67">
        <v>64</v>
      </c>
      <c r="AP22" s="67">
        <v>78</v>
      </c>
      <c r="AQ22" s="67">
        <v>64</v>
      </c>
      <c r="AR22" s="67">
        <v>62</v>
      </c>
    </row>
    <row r="23" spans="1:44" ht="26.25" thickBot="1" x14ac:dyDescent="0.3">
      <c r="A23" s="44">
        <v>40045</v>
      </c>
      <c r="B23" s="45" t="s">
        <v>137</v>
      </c>
      <c r="C23" s="46">
        <v>7.9000000000000001E-2</v>
      </c>
      <c r="D23" s="46">
        <v>11</v>
      </c>
      <c r="E23" s="46">
        <v>8.7999999999999995E-2</v>
      </c>
      <c r="F23" s="47"/>
      <c r="G23" s="44">
        <v>40422</v>
      </c>
      <c r="H23" s="45" t="s">
        <v>147</v>
      </c>
      <c r="I23" s="46">
        <v>7.9000000000000001E-2</v>
      </c>
      <c r="J23" s="46">
        <v>10</v>
      </c>
      <c r="K23" s="46">
        <v>0.10199999999999999</v>
      </c>
      <c r="L23" s="47"/>
      <c r="M23" s="48">
        <v>40745</v>
      </c>
      <c r="N23" s="49" t="s">
        <v>144</v>
      </c>
      <c r="O23" s="49">
        <v>7.6999999999999999E-2</v>
      </c>
      <c r="P23" s="49">
        <v>11</v>
      </c>
      <c r="Q23" s="49">
        <v>8.1000000000000003E-2</v>
      </c>
      <c r="R23" s="47"/>
      <c r="S23" s="21" t="s">
        <v>115</v>
      </c>
      <c r="T23" s="22" t="s">
        <v>116</v>
      </c>
      <c r="U23" s="50" t="s">
        <v>117</v>
      </c>
      <c r="V23" s="22" t="s">
        <v>120</v>
      </c>
      <c r="W23" s="22" t="s">
        <v>121</v>
      </c>
      <c r="X23" s="22" t="s">
        <v>122</v>
      </c>
      <c r="Y23" s="22" t="s">
        <v>118</v>
      </c>
      <c r="Z23" s="17" t="s">
        <v>119</v>
      </c>
      <c r="AA23" s="47"/>
      <c r="AB23" s="57" t="s">
        <v>115</v>
      </c>
      <c r="AC23" s="57" t="s">
        <v>156</v>
      </c>
      <c r="AD23" s="57" t="s">
        <v>124</v>
      </c>
      <c r="AE23" s="57" t="s">
        <v>125</v>
      </c>
      <c r="AF23" s="57" t="s">
        <v>126</v>
      </c>
      <c r="AG23" s="57" t="s">
        <v>127</v>
      </c>
      <c r="AH23" s="57" t="s">
        <v>128</v>
      </c>
      <c r="AI23" s="47"/>
      <c r="AL23" s="66">
        <v>40745</v>
      </c>
      <c r="AM23" s="67" t="s">
        <v>140</v>
      </c>
      <c r="AN23" s="67">
        <v>97</v>
      </c>
      <c r="AO23" s="67">
        <v>73</v>
      </c>
      <c r="AP23" s="67">
        <v>85</v>
      </c>
      <c r="AQ23" s="67">
        <v>71</v>
      </c>
      <c r="AR23" s="67">
        <v>63</v>
      </c>
    </row>
    <row r="24" spans="1:44" ht="13.5" thickBot="1" x14ac:dyDescent="0.3">
      <c r="A24" s="37">
        <v>39954</v>
      </c>
      <c r="B24" s="38" t="s">
        <v>136</v>
      </c>
      <c r="C24" s="39">
        <v>7.8E-2</v>
      </c>
      <c r="D24" s="39">
        <v>12</v>
      </c>
      <c r="E24" s="39">
        <v>8.4000000000000005E-2</v>
      </c>
      <c r="G24" s="37">
        <v>40423</v>
      </c>
      <c r="H24" s="38" t="s">
        <v>150</v>
      </c>
      <c r="I24" s="39">
        <v>7.9000000000000001E-2</v>
      </c>
      <c r="J24" s="39">
        <v>10</v>
      </c>
      <c r="K24" s="39">
        <v>8.5999999999999993E-2</v>
      </c>
      <c r="M24" s="40">
        <v>40745</v>
      </c>
      <c r="N24" s="41" t="s">
        <v>136</v>
      </c>
      <c r="O24" s="41">
        <v>7.6999999999999999E-2</v>
      </c>
      <c r="P24" s="41">
        <v>13</v>
      </c>
      <c r="Q24" s="41">
        <v>9.1999999999999998E-2</v>
      </c>
      <c r="S24" s="59">
        <v>39928</v>
      </c>
      <c r="T24" s="68" t="s">
        <v>138</v>
      </c>
      <c r="U24" s="73">
        <v>7.6999999999999999E-2</v>
      </c>
      <c r="V24" s="62">
        <v>91</v>
      </c>
      <c r="W24" s="62">
        <v>46</v>
      </c>
      <c r="X24" s="61" t="s">
        <v>151</v>
      </c>
      <c r="Y24" s="73">
        <v>12</v>
      </c>
      <c r="Z24" s="73">
        <v>8.3000000000000004E-2</v>
      </c>
      <c r="AA24" s="55"/>
      <c r="AB24" s="65">
        <v>39928</v>
      </c>
      <c r="AC24" s="52" t="s">
        <v>130</v>
      </c>
      <c r="AD24" s="52">
        <v>91</v>
      </c>
      <c r="AE24" s="52">
        <v>46</v>
      </c>
      <c r="AF24" s="52">
        <v>69</v>
      </c>
      <c r="AG24" s="52">
        <v>47</v>
      </c>
      <c r="AH24" s="52">
        <v>45</v>
      </c>
      <c r="AL24" s="66">
        <v>40745</v>
      </c>
      <c r="AM24" s="67" t="s">
        <v>64</v>
      </c>
      <c r="AN24" s="67">
        <v>91</v>
      </c>
      <c r="AO24" s="67">
        <v>68</v>
      </c>
      <c r="AP24" s="67">
        <v>80</v>
      </c>
      <c r="AQ24" s="67">
        <v>72</v>
      </c>
      <c r="AR24" s="67">
        <v>77</v>
      </c>
    </row>
    <row r="25" spans="1:44" ht="13.5" thickBot="1" x14ac:dyDescent="0.3">
      <c r="A25" s="37">
        <v>39955</v>
      </c>
      <c r="B25" s="38" t="s">
        <v>152</v>
      </c>
      <c r="C25" s="39">
        <v>7.8E-2</v>
      </c>
      <c r="D25" s="39">
        <v>9</v>
      </c>
      <c r="E25" s="39">
        <v>8.4000000000000005E-2</v>
      </c>
      <c r="G25" s="37">
        <v>40423</v>
      </c>
      <c r="H25" s="38" t="s">
        <v>153</v>
      </c>
      <c r="I25" s="39">
        <v>7.9000000000000001E-2</v>
      </c>
      <c r="J25" s="39">
        <v>11</v>
      </c>
      <c r="K25" s="39">
        <v>8.6999999999999994E-2</v>
      </c>
      <c r="M25" s="40">
        <v>40712</v>
      </c>
      <c r="N25" s="39" t="s">
        <v>133</v>
      </c>
      <c r="O25" s="41">
        <v>7.5999999999999998E-2</v>
      </c>
      <c r="P25" s="41">
        <v>15</v>
      </c>
      <c r="Q25" s="41">
        <v>8.4000000000000005E-2</v>
      </c>
      <c r="S25" s="59">
        <v>39930</v>
      </c>
      <c r="T25" s="68" t="s">
        <v>138</v>
      </c>
      <c r="U25" s="73">
        <v>7.9000000000000001E-2</v>
      </c>
      <c r="V25" s="62">
        <v>87</v>
      </c>
      <c r="W25" s="62">
        <v>56</v>
      </c>
      <c r="X25" s="61" t="s">
        <v>151</v>
      </c>
      <c r="Y25" s="73">
        <v>13</v>
      </c>
      <c r="Z25" s="73">
        <v>8.4000000000000005E-2</v>
      </c>
      <c r="AA25" s="74"/>
      <c r="AB25" s="65">
        <v>39930</v>
      </c>
      <c r="AC25" s="52" t="s">
        <v>130</v>
      </c>
      <c r="AD25" s="52">
        <v>87</v>
      </c>
      <c r="AE25" s="52">
        <v>56</v>
      </c>
      <c r="AF25" s="52">
        <v>72</v>
      </c>
      <c r="AG25" s="52">
        <v>53</v>
      </c>
      <c r="AH25" s="52">
        <v>51</v>
      </c>
      <c r="AI25" s="51"/>
      <c r="AL25" s="66">
        <v>40745</v>
      </c>
      <c r="AM25" s="67" t="s">
        <v>130</v>
      </c>
      <c r="AN25" s="67">
        <v>98</v>
      </c>
      <c r="AO25" s="67">
        <v>72</v>
      </c>
      <c r="AP25" s="67">
        <v>85</v>
      </c>
      <c r="AQ25" s="67">
        <v>72</v>
      </c>
      <c r="AR25" s="67">
        <v>65</v>
      </c>
    </row>
    <row r="26" spans="1:44" ht="13.5" thickBot="1" x14ac:dyDescent="0.3">
      <c r="A26" s="37">
        <v>40043</v>
      </c>
      <c r="B26" s="38" t="s">
        <v>145</v>
      </c>
      <c r="C26" s="39">
        <v>7.8E-2</v>
      </c>
      <c r="D26" s="39">
        <v>10</v>
      </c>
      <c r="E26" s="39">
        <v>9.1999999999999998E-2</v>
      </c>
      <c r="G26" s="37">
        <v>40353</v>
      </c>
      <c r="H26" s="38" t="s">
        <v>145</v>
      </c>
      <c r="I26" s="39">
        <v>7.8E-2</v>
      </c>
      <c r="J26" s="39">
        <v>10</v>
      </c>
      <c r="K26" s="39">
        <v>8.6999999999999994E-2</v>
      </c>
      <c r="M26" s="40">
        <v>40730</v>
      </c>
      <c r="N26" s="41" t="s">
        <v>129</v>
      </c>
      <c r="O26" s="41">
        <v>7.5999999999999998E-2</v>
      </c>
      <c r="P26" s="41">
        <v>13</v>
      </c>
      <c r="Q26" s="41">
        <v>0.104</v>
      </c>
      <c r="S26" s="59">
        <v>39930</v>
      </c>
      <c r="T26" s="68" t="s">
        <v>137</v>
      </c>
      <c r="U26" s="73">
        <v>7.6999999999999999E-2</v>
      </c>
      <c r="V26" s="62">
        <v>87</v>
      </c>
      <c r="W26" s="62">
        <v>56</v>
      </c>
      <c r="X26" s="61" t="s">
        <v>151</v>
      </c>
      <c r="Y26" s="73">
        <v>12</v>
      </c>
      <c r="Z26" s="73">
        <v>8.5999999999999993E-2</v>
      </c>
      <c r="AA26" s="74"/>
      <c r="AB26" s="65">
        <v>39931</v>
      </c>
      <c r="AC26" s="52" t="s">
        <v>130</v>
      </c>
      <c r="AD26" s="52">
        <v>87</v>
      </c>
      <c r="AE26" s="52">
        <v>56</v>
      </c>
      <c r="AF26" s="52">
        <v>72</v>
      </c>
      <c r="AG26" s="52">
        <v>53</v>
      </c>
      <c r="AH26" s="52">
        <v>51</v>
      </c>
      <c r="AL26" s="66">
        <v>40746</v>
      </c>
      <c r="AM26" s="67" t="s">
        <v>135</v>
      </c>
      <c r="AN26" s="67">
        <v>101</v>
      </c>
      <c r="AO26" s="67">
        <v>76</v>
      </c>
      <c r="AP26" s="67">
        <v>89</v>
      </c>
      <c r="AQ26" s="67">
        <v>69</v>
      </c>
      <c r="AR26" s="67">
        <v>52</v>
      </c>
    </row>
    <row r="27" spans="1:44" ht="13.5" thickBot="1" x14ac:dyDescent="0.3">
      <c r="A27" s="37">
        <v>40051</v>
      </c>
      <c r="B27" s="38" t="s">
        <v>134</v>
      </c>
      <c r="C27" s="39">
        <v>7.8E-2</v>
      </c>
      <c r="D27" s="39">
        <v>10</v>
      </c>
      <c r="E27" s="39">
        <v>9.0999999999999998E-2</v>
      </c>
      <c r="G27" s="37">
        <v>40365</v>
      </c>
      <c r="H27" s="38" t="s">
        <v>145</v>
      </c>
      <c r="I27" s="39">
        <v>7.8E-2</v>
      </c>
      <c r="J27" s="39">
        <v>13</v>
      </c>
      <c r="K27" s="39">
        <v>8.4000000000000005E-2</v>
      </c>
      <c r="M27" s="40">
        <v>40745</v>
      </c>
      <c r="N27" s="41" t="s">
        <v>139</v>
      </c>
      <c r="O27" s="41">
        <v>7.5999999999999998E-2</v>
      </c>
      <c r="P27" s="41">
        <v>10</v>
      </c>
      <c r="Q27" s="41">
        <v>8.1000000000000003E-2</v>
      </c>
      <c r="S27" s="59">
        <v>39954</v>
      </c>
      <c r="T27" s="68" t="s">
        <v>131</v>
      </c>
      <c r="U27" s="73">
        <v>7.9000000000000001E-2</v>
      </c>
      <c r="V27" s="62">
        <v>89</v>
      </c>
      <c r="W27" s="62">
        <v>54</v>
      </c>
      <c r="X27" s="61" t="s">
        <v>151</v>
      </c>
      <c r="Y27" s="73">
        <v>16</v>
      </c>
      <c r="Z27" s="73">
        <v>8.2000000000000003E-2</v>
      </c>
      <c r="AB27" s="65">
        <v>39954</v>
      </c>
      <c r="AC27" s="52" t="s">
        <v>130</v>
      </c>
      <c r="AD27" s="52">
        <v>89</v>
      </c>
      <c r="AE27" s="52">
        <v>54</v>
      </c>
      <c r="AF27" s="52">
        <v>72</v>
      </c>
      <c r="AG27" s="52">
        <v>40</v>
      </c>
      <c r="AH27" s="52">
        <v>31</v>
      </c>
    </row>
    <row r="28" spans="1:44" ht="13.5" thickBot="1" x14ac:dyDescent="0.3">
      <c r="A28" s="37">
        <v>39928</v>
      </c>
      <c r="B28" s="38" t="s">
        <v>138</v>
      </c>
      <c r="C28" s="39">
        <v>7.6999999999999999E-2</v>
      </c>
      <c r="D28" s="39">
        <v>12</v>
      </c>
      <c r="E28" s="39">
        <v>8.3000000000000004E-2</v>
      </c>
      <c r="G28" s="37">
        <v>40387</v>
      </c>
      <c r="H28" s="38" t="s">
        <v>137</v>
      </c>
      <c r="I28" s="39">
        <v>7.8E-2</v>
      </c>
      <c r="J28" s="39">
        <v>11</v>
      </c>
      <c r="K28" s="39">
        <v>9.4E-2</v>
      </c>
      <c r="M28" s="40">
        <v>40745</v>
      </c>
      <c r="N28" s="41" t="s">
        <v>129</v>
      </c>
      <c r="O28" s="41">
        <v>7.5999999999999998E-2</v>
      </c>
      <c r="P28" s="41">
        <v>12</v>
      </c>
      <c r="Q28" s="41">
        <v>8.5999999999999993E-2</v>
      </c>
      <c r="S28" s="59">
        <v>39955</v>
      </c>
      <c r="T28" s="68" t="s">
        <v>131</v>
      </c>
      <c r="U28" s="73">
        <v>8.3000000000000004E-2</v>
      </c>
      <c r="V28" s="62">
        <v>89</v>
      </c>
      <c r="W28" s="62">
        <v>49</v>
      </c>
      <c r="X28" s="61" t="s">
        <v>151</v>
      </c>
      <c r="Y28" s="73">
        <v>9</v>
      </c>
      <c r="Z28" s="73">
        <v>8.6999999999999994E-2</v>
      </c>
      <c r="AB28" s="65">
        <v>39955</v>
      </c>
      <c r="AC28" s="52" t="s">
        <v>130</v>
      </c>
      <c r="AD28" s="52">
        <v>89</v>
      </c>
      <c r="AE28" s="52">
        <v>49</v>
      </c>
      <c r="AF28" s="52">
        <v>69</v>
      </c>
      <c r="AG28" s="52">
        <v>50</v>
      </c>
      <c r="AH28" s="52">
        <v>51</v>
      </c>
    </row>
    <row r="29" spans="1:44" ht="13.5" thickBot="1" x14ac:dyDescent="0.3">
      <c r="A29" s="37">
        <v>39930</v>
      </c>
      <c r="B29" s="38" t="s">
        <v>137</v>
      </c>
      <c r="C29" s="39">
        <v>7.6999999999999999E-2</v>
      </c>
      <c r="D29" s="39">
        <v>12</v>
      </c>
      <c r="E29" s="39">
        <v>8.5999999999999993E-2</v>
      </c>
      <c r="G29" s="37">
        <v>40399</v>
      </c>
      <c r="H29" s="38" t="s">
        <v>64</v>
      </c>
      <c r="I29" s="39">
        <v>7.8E-2</v>
      </c>
      <c r="J29" s="39">
        <v>13</v>
      </c>
      <c r="K29" s="39">
        <v>9.6000000000000002E-2</v>
      </c>
      <c r="M29" s="40">
        <v>40746</v>
      </c>
      <c r="N29" s="41" t="s">
        <v>145</v>
      </c>
      <c r="O29" s="41">
        <v>7.5999999999999998E-2</v>
      </c>
      <c r="P29" s="41">
        <v>12</v>
      </c>
      <c r="Q29" s="41">
        <v>8.6999999999999994E-2</v>
      </c>
      <c r="S29" s="59">
        <v>39955</v>
      </c>
      <c r="T29" s="68" t="s">
        <v>137</v>
      </c>
      <c r="U29" s="73">
        <v>0.08</v>
      </c>
      <c r="V29" s="62">
        <v>89</v>
      </c>
      <c r="W29" s="62">
        <v>49</v>
      </c>
      <c r="X29" s="61" t="s">
        <v>151</v>
      </c>
      <c r="Y29" s="73">
        <v>11</v>
      </c>
      <c r="Z29" s="73">
        <v>8.6999999999999994E-2</v>
      </c>
      <c r="AB29" s="65">
        <v>39955</v>
      </c>
      <c r="AC29" s="52" t="s">
        <v>130</v>
      </c>
      <c r="AD29" s="52">
        <v>89</v>
      </c>
      <c r="AE29" s="52">
        <v>49</v>
      </c>
      <c r="AF29" s="52">
        <v>69</v>
      </c>
      <c r="AG29" s="52">
        <v>50</v>
      </c>
      <c r="AH29" s="52">
        <v>51</v>
      </c>
    </row>
    <row r="30" spans="1:44" ht="13.5" thickBot="1" x14ac:dyDescent="0.3">
      <c r="A30" s="37">
        <v>39931</v>
      </c>
      <c r="B30" s="38" t="s">
        <v>136</v>
      </c>
      <c r="C30" s="39">
        <v>7.6999999999999999E-2</v>
      </c>
      <c r="D30" s="39">
        <v>10</v>
      </c>
      <c r="E30" s="39">
        <v>8.4000000000000005E-2</v>
      </c>
      <c r="G30" s="37">
        <v>40423</v>
      </c>
      <c r="H30" s="38" t="s">
        <v>134</v>
      </c>
      <c r="I30" s="39">
        <v>7.8E-2</v>
      </c>
      <c r="J30" s="39">
        <v>9</v>
      </c>
      <c r="K30" s="39">
        <v>8.2000000000000003E-2</v>
      </c>
      <c r="S30" s="59">
        <v>39955</v>
      </c>
      <c r="T30" s="68" t="s">
        <v>142</v>
      </c>
      <c r="U30" s="73">
        <v>7.9000000000000001E-2</v>
      </c>
      <c r="V30" s="62">
        <v>89</v>
      </c>
      <c r="W30" s="62">
        <v>49</v>
      </c>
      <c r="X30" s="61" t="s">
        <v>151</v>
      </c>
      <c r="Y30" s="73">
        <v>10</v>
      </c>
      <c r="Z30" s="73">
        <v>8.2000000000000003E-2</v>
      </c>
      <c r="AB30" s="65">
        <v>39955</v>
      </c>
      <c r="AC30" s="52" t="s">
        <v>130</v>
      </c>
      <c r="AD30" s="52">
        <v>89</v>
      </c>
      <c r="AE30" s="52">
        <v>49</v>
      </c>
      <c r="AF30" s="52">
        <v>69</v>
      </c>
      <c r="AG30" s="52">
        <v>50</v>
      </c>
      <c r="AH30" s="52">
        <v>51</v>
      </c>
    </row>
    <row r="31" spans="1:44" ht="13.5" thickBot="1" x14ac:dyDescent="0.3">
      <c r="A31" s="37">
        <v>39931</v>
      </c>
      <c r="B31" s="38" t="s">
        <v>64</v>
      </c>
      <c r="C31" s="39">
        <v>7.6999999999999999E-2</v>
      </c>
      <c r="D31" s="39">
        <v>8</v>
      </c>
      <c r="E31" s="39">
        <v>8.4000000000000005E-2</v>
      </c>
      <c r="G31" s="37">
        <v>40299</v>
      </c>
      <c r="H31" s="38" t="s">
        <v>138</v>
      </c>
      <c r="I31" s="39">
        <v>7.6999999999999999E-2</v>
      </c>
      <c r="J31" s="39">
        <v>16</v>
      </c>
      <c r="K31" s="39">
        <v>8.2000000000000003E-2</v>
      </c>
      <c r="S31" s="59">
        <v>39955</v>
      </c>
      <c r="T31" s="68" t="s">
        <v>138</v>
      </c>
      <c r="U31" s="73">
        <v>7.9000000000000001E-2</v>
      </c>
      <c r="V31" s="62">
        <v>89</v>
      </c>
      <c r="W31" s="62">
        <v>49</v>
      </c>
      <c r="X31" s="61" t="s">
        <v>151</v>
      </c>
      <c r="Y31" s="73">
        <v>10</v>
      </c>
      <c r="Z31" s="73">
        <v>8.8999999999999996E-2</v>
      </c>
      <c r="AB31" s="65">
        <v>39955</v>
      </c>
      <c r="AC31" s="52" t="s">
        <v>130</v>
      </c>
      <c r="AD31" s="52">
        <v>89</v>
      </c>
      <c r="AE31" s="52">
        <v>49</v>
      </c>
      <c r="AF31" s="52">
        <v>69</v>
      </c>
      <c r="AG31" s="52">
        <v>50</v>
      </c>
      <c r="AH31" s="52">
        <v>51</v>
      </c>
    </row>
    <row r="32" spans="1:44" ht="13.5" thickBot="1" x14ac:dyDescent="0.3">
      <c r="A32" s="37">
        <v>39954</v>
      </c>
      <c r="B32" s="38" t="s">
        <v>152</v>
      </c>
      <c r="C32" s="39">
        <v>7.6999999999999999E-2</v>
      </c>
      <c r="D32" s="39">
        <v>13</v>
      </c>
      <c r="E32" s="39">
        <v>0.08</v>
      </c>
      <c r="G32" s="37">
        <v>40353</v>
      </c>
      <c r="H32" s="38" t="s">
        <v>132</v>
      </c>
      <c r="I32" s="39">
        <v>7.6999999999999999E-2</v>
      </c>
      <c r="J32" s="39">
        <v>14</v>
      </c>
      <c r="K32" s="39">
        <v>8.3000000000000004E-2</v>
      </c>
      <c r="S32" s="59">
        <v>40043</v>
      </c>
      <c r="T32" s="68" t="s">
        <v>137</v>
      </c>
      <c r="U32" s="73">
        <v>7.9000000000000001E-2</v>
      </c>
      <c r="V32" s="62">
        <v>93</v>
      </c>
      <c r="W32" s="62">
        <v>70</v>
      </c>
      <c r="X32" s="61" t="s">
        <v>151</v>
      </c>
      <c r="Y32" s="73">
        <v>11</v>
      </c>
      <c r="Z32" s="73">
        <v>0.10199999999999999</v>
      </c>
      <c r="AB32" s="65">
        <v>40043</v>
      </c>
      <c r="AC32" s="52" t="s">
        <v>130</v>
      </c>
      <c r="AD32" s="52">
        <v>93</v>
      </c>
      <c r="AE32" s="52">
        <v>70</v>
      </c>
      <c r="AF32" s="52">
        <v>82</v>
      </c>
      <c r="AG32" s="52">
        <v>67</v>
      </c>
      <c r="AH32" s="52">
        <v>61</v>
      </c>
    </row>
    <row r="33" spans="1:42" ht="13.5" thickBot="1" x14ac:dyDescent="0.3">
      <c r="A33" s="37">
        <v>40043</v>
      </c>
      <c r="B33" s="38" t="s">
        <v>142</v>
      </c>
      <c r="C33" s="39">
        <v>7.6999999999999999E-2</v>
      </c>
      <c r="D33" s="39">
        <v>11</v>
      </c>
      <c r="E33" s="39">
        <v>0.09</v>
      </c>
      <c r="G33" s="37">
        <v>40387</v>
      </c>
      <c r="H33" s="38" t="s">
        <v>64</v>
      </c>
      <c r="I33" s="39">
        <v>7.6999999999999999E-2</v>
      </c>
      <c r="J33" s="39">
        <v>11</v>
      </c>
      <c r="K33" s="39">
        <v>8.5000000000000006E-2</v>
      </c>
      <c r="S33" s="59">
        <v>40045</v>
      </c>
      <c r="T33" s="68" t="s">
        <v>137</v>
      </c>
      <c r="U33" s="73">
        <v>7.9000000000000001E-2</v>
      </c>
      <c r="V33" s="62">
        <v>91</v>
      </c>
      <c r="W33" s="62">
        <v>78</v>
      </c>
      <c r="X33" s="61" t="s">
        <v>151</v>
      </c>
      <c r="Y33" s="73">
        <v>11</v>
      </c>
      <c r="Z33" s="73">
        <v>8.7999999999999995E-2</v>
      </c>
      <c r="AB33" s="65">
        <v>40045</v>
      </c>
      <c r="AC33" s="52" t="s">
        <v>130</v>
      </c>
      <c r="AD33" s="52">
        <v>91</v>
      </c>
      <c r="AE33" s="52">
        <v>68</v>
      </c>
      <c r="AF33" s="52">
        <v>80</v>
      </c>
      <c r="AG33" s="52">
        <v>69</v>
      </c>
      <c r="AH33" s="52">
        <v>69</v>
      </c>
    </row>
    <row r="34" spans="1:42" ht="13.5" thickBot="1" x14ac:dyDescent="0.3">
      <c r="A34" s="37">
        <v>39930</v>
      </c>
      <c r="B34" s="38" t="s">
        <v>154</v>
      </c>
      <c r="C34" s="39">
        <v>7.5999999999999998E-2</v>
      </c>
      <c r="D34" s="39">
        <v>12</v>
      </c>
      <c r="E34" s="39">
        <v>8.2000000000000003E-2</v>
      </c>
      <c r="G34" s="37">
        <v>40422</v>
      </c>
      <c r="H34" s="38" t="s">
        <v>145</v>
      </c>
      <c r="I34" s="39">
        <v>7.6999999999999999E-2</v>
      </c>
      <c r="J34" s="39">
        <v>13</v>
      </c>
      <c r="K34" s="39">
        <v>8.3000000000000004E-2</v>
      </c>
      <c r="S34" s="59">
        <v>40387</v>
      </c>
      <c r="T34" s="60" t="s">
        <v>138</v>
      </c>
      <c r="U34" s="69">
        <v>8.4000000000000005E-2</v>
      </c>
      <c r="V34" s="62">
        <v>90</v>
      </c>
      <c r="W34" s="62">
        <v>62</v>
      </c>
      <c r="X34" s="61" t="s">
        <v>151</v>
      </c>
      <c r="Y34" s="73">
        <v>11</v>
      </c>
      <c r="Z34" s="73">
        <v>9.5000000000000001E-2</v>
      </c>
      <c r="AB34" s="65">
        <v>40387</v>
      </c>
      <c r="AC34" s="52" t="s">
        <v>130</v>
      </c>
      <c r="AD34" s="52">
        <v>90</v>
      </c>
      <c r="AE34" s="52">
        <v>62</v>
      </c>
      <c r="AF34" s="52">
        <v>76</v>
      </c>
      <c r="AG34" s="52">
        <v>65</v>
      </c>
      <c r="AH34" s="52">
        <v>69</v>
      </c>
    </row>
    <row r="35" spans="1:42" ht="13.5" thickBot="1" x14ac:dyDescent="0.3">
      <c r="A35" s="37">
        <v>39954</v>
      </c>
      <c r="B35" s="38" t="s">
        <v>144</v>
      </c>
      <c r="C35" s="39">
        <v>7.5999999999999998E-2</v>
      </c>
      <c r="D35" s="39">
        <v>11</v>
      </c>
      <c r="E35" s="39">
        <v>0.08</v>
      </c>
      <c r="G35" s="37">
        <v>40423</v>
      </c>
      <c r="H35" s="38" t="s">
        <v>154</v>
      </c>
      <c r="I35" s="39">
        <v>7.6999999999999999E-2</v>
      </c>
      <c r="J35" s="39">
        <v>12</v>
      </c>
      <c r="K35" s="39">
        <v>9.4E-2</v>
      </c>
      <c r="S35" s="59">
        <v>40387</v>
      </c>
      <c r="T35" s="68" t="s">
        <v>137</v>
      </c>
      <c r="U35" s="73">
        <v>7.8E-2</v>
      </c>
      <c r="V35" s="62">
        <v>90</v>
      </c>
      <c r="W35" s="62">
        <v>62</v>
      </c>
      <c r="X35" s="61" t="s">
        <v>151</v>
      </c>
      <c r="Y35" s="73">
        <v>11</v>
      </c>
      <c r="Z35" s="73">
        <v>9.4E-2</v>
      </c>
      <c r="AB35" s="65">
        <v>40387</v>
      </c>
      <c r="AC35" s="52" t="s">
        <v>130</v>
      </c>
      <c r="AD35" s="52">
        <v>90</v>
      </c>
      <c r="AE35" s="52">
        <v>62</v>
      </c>
      <c r="AF35" s="52">
        <v>76</v>
      </c>
      <c r="AG35" s="52">
        <v>65</v>
      </c>
      <c r="AH35" s="52">
        <v>69</v>
      </c>
    </row>
    <row r="36" spans="1:42" ht="13.5" thickBot="1" x14ac:dyDescent="0.3">
      <c r="A36" s="37">
        <v>39954</v>
      </c>
      <c r="B36" s="38" t="s">
        <v>138</v>
      </c>
      <c r="C36" s="39">
        <v>7.5999999999999998E-2</v>
      </c>
      <c r="D36" s="39">
        <v>11</v>
      </c>
      <c r="E36" s="39">
        <v>8.5000000000000006E-2</v>
      </c>
      <c r="G36" s="37">
        <v>40423</v>
      </c>
      <c r="H36" s="38" t="s">
        <v>136</v>
      </c>
      <c r="I36" s="39">
        <v>7.6999999999999999E-2</v>
      </c>
      <c r="J36" s="39">
        <v>11</v>
      </c>
      <c r="K36" s="39">
        <v>8.4000000000000005E-2</v>
      </c>
      <c r="S36" s="59">
        <v>40423</v>
      </c>
      <c r="T36" s="60" t="s">
        <v>137</v>
      </c>
      <c r="U36" s="69">
        <v>9.0999999999999998E-2</v>
      </c>
      <c r="V36" s="62">
        <v>96</v>
      </c>
      <c r="W36" s="62">
        <v>68</v>
      </c>
      <c r="X36" s="61" t="s">
        <v>151</v>
      </c>
      <c r="Y36" s="73">
        <v>11</v>
      </c>
      <c r="Z36" s="73">
        <v>0.11799999999999999</v>
      </c>
      <c r="AB36" s="65">
        <v>40423</v>
      </c>
      <c r="AC36" s="52" t="s">
        <v>130</v>
      </c>
      <c r="AD36" s="52">
        <v>96</v>
      </c>
      <c r="AE36" s="52">
        <v>68</v>
      </c>
      <c r="AF36" s="52">
        <v>82</v>
      </c>
      <c r="AG36" s="52">
        <v>66</v>
      </c>
      <c r="AH36" s="52">
        <v>58</v>
      </c>
    </row>
    <row r="37" spans="1:42" ht="13.5" thickBot="1" x14ac:dyDescent="0.3">
      <c r="A37" s="37">
        <v>40043</v>
      </c>
      <c r="B37" s="38" t="s">
        <v>146</v>
      </c>
      <c r="C37" s="39">
        <v>7.5999999999999998E-2</v>
      </c>
      <c r="D37" s="39">
        <v>11</v>
      </c>
      <c r="E37" s="39">
        <v>8.7999999999999995E-2</v>
      </c>
      <c r="G37" s="37">
        <v>40423</v>
      </c>
      <c r="H37" s="38" t="s">
        <v>129</v>
      </c>
      <c r="I37" s="39">
        <v>7.6999999999999999E-2</v>
      </c>
      <c r="J37" s="39">
        <v>10</v>
      </c>
      <c r="K37" s="39">
        <v>8.4000000000000005E-2</v>
      </c>
      <c r="S37" s="59">
        <v>40423</v>
      </c>
      <c r="T37" s="60" t="s">
        <v>138</v>
      </c>
      <c r="U37" s="69">
        <v>8.8999999999999996E-2</v>
      </c>
      <c r="V37" s="62">
        <v>96</v>
      </c>
      <c r="W37" s="62">
        <v>68</v>
      </c>
      <c r="X37" s="61" t="s">
        <v>151</v>
      </c>
      <c r="Y37" s="73">
        <v>11</v>
      </c>
      <c r="Z37" s="73">
        <v>0.115</v>
      </c>
      <c r="AB37" s="65">
        <v>40423</v>
      </c>
      <c r="AC37" s="52" t="s">
        <v>130</v>
      </c>
      <c r="AD37" s="52">
        <v>96</v>
      </c>
      <c r="AE37" s="52">
        <v>68</v>
      </c>
      <c r="AF37" s="52">
        <v>82</v>
      </c>
      <c r="AG37" s="52">
        <v>66</v>
      </c>
      <c r="AH37" s="52">
        <v>58</v>
      </c>
    </row>
    <row r="38" spans="1:42" ht="13.5" thickBot="1" x14ac:dyDescent="0.3">
      <c r="G38" s="37">
        <v>40300</v>
      </c>
      <c r="H38" s="38" t="s">
        <v>138</v>
      </c>
      <c r="I38" s="39">
        <v>7.5999999999999998E-2</v>
      </c>
      <c r="J38" s="39">
        <v>12</v>
      </c>
      <c r="K38" s="39">
        <v>8.5999999999999993E-2</v>
      </c>
      <c r="S38" s="59">
        <v>40423</v>
      </c>
      <c r="T38" s="68" t="s">
        <v>131</v>
      </c>
      <c r="U38" s="73">
        <v>0.08</v>
      </c>
      <c r="V38" s="62">
        <v>96</v>
      </c>
      <c r="W38" s="62">
        <v>68</v>
      </c>
      <c r="X38" s="61" t="s">
        <v>151</v>
      </c>
      <c r="Y38" s="73">
        <v>19</v>
      </c>
      <c r="Z38" s="73">
        <v>9.2999999999999999E-2</v>
      </c>
      <c r="AB38" s="65">
        <v>40423</v>
      </c>
      <c r="AC38" s="52" t="s">
        <v>130</v>
      </c>
      <c r="AD38" s="52">
        <v>96</v>
      </c>
      <c r="AE38" s="52">
        <v>68</v>
      </c>
      <c r="AF38" s="52">
        <v>82</v>
      </c>
      <c r="AG38" s="52">
        <v>66</v>
      </c>
      <c r="AH38" s="52">
        <v>58</v>
      </c>
    </row>
    <row r="39" spans="1:42" ht="13.5" thickBot="1" x14ac:dyDescent="0.3">
      <c r="G39" s="37">
        <v>40364</v>
      </c>
      <c r="H39" s="38" t="s">
        <v>132</v>
      </c>
      <c r="I39" s="39">
        <v>7.5999999999999998E-2</v>
      </c>
      <c r="J39" s="39">
        <v>11</v>
      </c>
      <c r="K39" s="39">
        <v>8.1000000000000003E-2</v>
      </c>
      <c r="S39" s="59">
        <v>40744</v>
      </c>
      <c r="T39" s="60" t="s">
        <v>131</v>
      </c>
      <c r="U39" s="69">
        <v>8.7999999999999995E-2</v>
      </c>
      <c r="V39" s="62">
        <v>92</v>
      </c>
      <c r="W39" s="62">
        <v>64</v>
      </c>
      <c r="X39" s="61" t="s">
        <v>151</v>
      </c>
      <c r="Y39" s="73">
        <v>16</v>
      </c>
      <c r="Z39" s="73">
        <v>0.108</v>
      </c>
      <c r="AB39" s="65">
        <v>40744</v>
      </c>
      <c r="AC39" s="52" t="s">
        <v>130</v>
      </c>
      <c r="AD39" s="52">
        <v>92</v>
      </c>
      <c r="AE39" s="52">
        <v>64</v>
      </c>
      <c r="AF39" s="52">
        <v>78</v>
      </c>
      <c r="AG39" s="52">
        <v>64</v>
      </c>
      <c r="AH39" s="52">
        <v>62</v>
      </c>
    </row>
    <row r="40" spans="1:42" ht="13.5" thickBot="1" x14ac:dyDescent="0.3">
      <c r="G40" s="37">
        <v>40423</v>
      </c>
      <c r="H40" s="38" t="s">
        <v>141</v>
      </c>
      <c r="I40" s="39">
        <v>7.5999999999999998E-2</v>
      </c>
      <c r="J40" s="39">
        <v>12</v>
      </c>
      <c r="K40" s="39">
        <v>8.3000000000000004E-2</v>
      </c>
      <c r="S40" s="59">
        <v>40745</v>
      </c>
      <c r="T40" s="60" t="s">
        <v>138</v>
      </c>
      <c r="U40" s="69">
        <v>8.4000000000000005E-2</v>
      </c>
      <c r="V40" s="62">
        <v>98</v>
      </c>
      <c r="W40" s="62">
        <v>72</v>
      </c>
      <c r="X40" s="61" t="s">
        <v>151</v>
      </c>
      <c r="Y40" s="73">
        <v>12</v>
      </c>
      <c r="Z40" s="73">
        <v>0.10299999999999999</v>
      </c>
      <c r="AB40" s="65">
        <v>40745</v>
      </c>
      <c r="AC40" s="52" t="s">
        <v>130</v>
      </c>
      <c r="AD40" s="52">
        <v>98</v>
      </c>
      <c r="AE40" s="52">
        <v>72</v>
      </c>
      <c r="AF40" s="52">
        <v>85</v>
      </c>
      <c r="AG40" s="52">
        <v>72</v>
      </c>
      <c r="AH40" s="52">
        <v>65</v>
      </c>
    </row>
    <row r="41" spans="1:42" ht="13.5" thickBot="1" x14ac:dyDescent="0.3">
      <c r="G41" s="37">
        <v>40428</v>
      </c>
      <c r="H41" s="38" t="s">
        <v>138</v>
      </c>
      <c r="I41" s="39">
        <v>7.5999999999999998E-2</v>
      </c>
      <c r="J41" s="39">
        <v>11</v>
      </c>
      <c r="K41" s="39">
        <v>9.4E-2</v>
      </c>
      <c r="S41" s="59">
        <v>40745</v>
      </c>
      <c r="T41" s="75" t="s">
        <v>137</v>
      </c>
      <c r="U41" s="73">
        <v>8.1000000000000003E-2</v>
      </c>
      <c r="V41" s="62">
        <v>98</v>
      </c>
      <c r="W41" s="62">
        <v>72</v>
      </c>
      <c r="X41" s="61" t="s">
        <v>151</v>
      </c>
      <c r="Y41" s="73">
        <v>11</v>
      </c>
      <c r="Z41" s="73">
        <v>8.8999999999999996E-2</v>
      </c>
      <c r="AB41" s="65">
        <v>40745</v>
      </c>
      <c r="AC41" s="52" t="s">
        <v>130</v>
      </c>
      <c r="AD41" s="52">
        <v>98</v>
      </c>
      <c r="AE41" s="52">
        <v>72</v>
      </c>
      <c r="AF41" s="52">
        <v>85</v>
      </c>
      <c r="AG41" s="52">
        <v>72</v>
      </c>
      <c r="AH41" s="52">
        <v>65</v>
      </c>
    </row>
    <row r="42" spans="1:42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42" t="s">
        <v>148</v>
      </c>
      <c r="T42" s="42"/>
      <c r="U42" s="42"/>
      <c r="V42" s="70">
        <v>91.666666666666671</v>
      </c>
      <c r="W42" s="70">
        <v>60.666666666666664</v>
      </c>
      <c r="X42" s="42"/>
      <c r="Y42" s="42"/>
      <c r="Z42" s="42"/>
      <c r="AA42" s="43"/>
      <c r="AB42" s="43"/>
      <c r="AC42" s="43"/>
      <c r="AD42" s="71">
        <v>91.666666666666671</v>
      </c>
      <c r="AE42" s="71">
        <v>60.111111111111114</v>
      </c>
      <c r="AF42" s="71">
        <v>76.055555555555557</v>
      </c>
      <c r="AG42" s="71">
        <v>59.166666666666664</v>
      </c>
      <c r="AH42" s="72">
        <v>56.444444444444443</v>
      </c>
    </row>
    <row r="43" spans="1:42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</row>
    <row r="44" spans="1:42" x14ac:dyDescent="0.2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2" t="s">
        <v>155</v>
      </c>
      <c r="T44" s="42"/>
      <c r="U44" s="42"/>
      <c r="V44" s="70">
        <v>92.5</v>
      </c>
      <c r="W44" s="70">
        <v>65.5</v>
      </c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76">
        <v>57</v>
      </c>
    </row>
    <row r="45" spans="1:42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</row>
    <row r="46" spans="1:42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</row>
    <row r="47" spans="1:42" x14ac:dyDescent="0.25">
      <c r="A47" s="55"/>
      <c r="B47" s="55"/>
      <c r="C47" s="55"/>
      <c r="D47" s="55"/>
      <c r="E47" s="55"/>
      <c r="F47" s="55"/>
      <c r="G47" s="55"/>
      <c r="H47" s="55"/>
      <c r="I47" s="3">
        <v>4.9000000000000004</v>
      </c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77">
        <v>4.0999999999999996</v>
      </c>
      <c r="AB47" s="55"/>
      <c r="AC47" s="55"/>
      <c r="AD47" s="55"/>
      <c r="AE47" s="55"/>
      <c r="AF47" s="55"/>
      <c r="AG47" s="55"/>
      <c r="AH47" s="55"/>
      <c r="AP47" s="52">
        <v>4.1100000000000003</v>
      </c>
    </row>
    <row r="48" spans="1:42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</row>
  </sheetData>
  <printOptions gridLines="1"/>
  <pageMargins left="0.2" right="0.2" top="0.25" bottom="0.25" header="0.3" footer="0.3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workbookViewId="0">
      <selection activeCell="B1" sqref="B1"/>
    </sheetView>
  </sheetViews>
  <sheetFormatPr defaultColWidth="9" defaultRowHeight="14.1" customHeight="1" x14ac:dyDescent="0.25"/>
  <cols>
    <col min="1" max="1" width="5.85546875" style="52" customWidth="1"/>
    <col min="2" max="2" width="11.140625" style="80" customWidth="1"/>
    <col min="3" max="3" width="8.42578125" style="52" customWidth="1"/>
    <col min="4" max="4" width="8.7109375" style="52" customWidth="1"/>
    <col min="5" max="5" width="9" style="52" customWidth="1"/>
    <col min="6" max="6" width="7.85546875" style="52" customWidth="1"/>
    <col min="7" max="7" width="7.5703125" style="52" customWidth="1"/>
    <col min="8" max="8" width="8.42578125" style="52" customWidth="1"/>
    <col min="9" max="9" width="7.140625" style="52" customWidth="1"/>
    <col min="10" max="11" width="7.5703125" style="52" customWidth="1"/>
    <col min="12" max="12" width="7.42578125" style="52" customWidth="1"/>
    <col min="13" max="13" width="6.7109375" style="52" customWidth="1"/>
    <col min="14" max="14" width="7.42578125" style="52" customWidth="1"/>
    <col min="15" max="15" width="9.140625" style="53" customWidth="1"/>
    <col min="16" max="16384" width="9" style="52"/>
  </cols>
  <sheetData>
    <row r="1" spans="1:15" ht="19.5" customHeight="1" x14ac:dyDescent="0.25">
      <c r="B1" s="52"/>
      <c r="F1" s="78" t="s">
        <v>157</v>
      </c>
    </row>
    <row r="2" spans="1:15" ht="15" customHeight="1" x14ac:dyDescent="0.25">
      <c r="B2" s="78" t="s">
        <v>106</v>
      </c>
    </row>
    <row r="3" spans="1:15" ht="20.25" customHeight="1" x14ac:dyDescent="0.25">
      <c r="A3" s="79" t="s">
        <v>107</v>
      </c>
    </row>
    <row r="4" spans="1:15" s="80" customFormat="1" ht="21" customHeight="1" x14ac:dyDescent="0.25">
      <c r="C4" s="81" t="s">
        <v>0</v>
      </c>
      <c r="D4" s="81" t="s">
        <v>1</v>
      </c>
      <c r="E4" s="81" t="s">
        <v>2</v>
      </c>
      <c r="F4" s="81" t="s">
        <v>3</v>
      </c>
      <c r="G4" s="81" t="s">
        <v>4</v>
      </c>
      <c r="I4" s="81" t="s">
        <v>5</v>
      </c>
      <c r="J4" s="81" t="s">
        <v>1</v>
      </c>
      <c r="K4" s="81" t="s">
        <v>2</v>
      </c>
      <c r="L4" s="81" t="s">
        <v>3</v>
      </c>
      <c r="M4" s="81" t="s">
        <v>4</v>
      </c>
      <c r="O4" s="82" t="s">
        <v>6</v>
      </c>
    </row>
    <row r="5" spans="1:15" s="80" customFormat="1" ht="14.1" customHeight="1" x14ac:dyDescent="0.25">
      <c r="B5" s="80" t="s">
        <v>6</v>
      </c>
      <c r="C5" s="81" t="s">
        <v>7</v>
      </c>
      <c r="D5" s="81" t="s">
        <v>8</v>
      </c>
      <c r="E5" s="81" t="s">
        <v>9</v>
      </c>
      <c r="F5" s="81" t="s">
        <v>10</v>
      </c>
      <c r="G5" s="81" t="s">
        <v>10</v>
      </c>
      <c r="H5" s="81" t="s">
        <v>11</v>
      </c>
      <c r="I5" s="81" t="s">
        <v>7</v>
      </c>
      <c r="J5" s="81" t="s">
        <v>8</v>
      </c>
      <c r="K5" s="81" t="s">
        <v>9</v>
      </c>
      <c r="L5" s="81" t="s">
        <v>10</v>
      </c>
      <c r="M5" s="81" t="s">
        <v>10</v>
      </c>
      <c r="N5" s="81" t="s">
        <v>11</v>
      </c>
      <c r="O5" s="82" t="s">
        <v>12</v>
      </c>
    </row>
    <row r="6" spans="1:15" s="80" customFormat="1" ht="14.1" customHeight="1" x14ac:dyDescent="0.25">
      <c r="A6" s="83" t="s">
        <v>6</v>
      </c>
      <c r="B6" s="80" t="s">
        <v>43</v>
      </c>
      <c r="C6" s="81" t="s">
        <v>13</v>
      </c>
      <c r="D6" s="81" t="s">
        <v>14</v>
      </c>
      <c r="E6" s="81" t="s">
        <v>15</v>
      </c>
      <c r="F6" s="81" t="s">
        <v>16</v>
      </c>
      <c r="G6" s="81" t="s">
        <v>17</v>
      </c>
      <c r="H6" s="81" t="s">
        <v>18</v>
      </c>
      <c r="I6" s="81" t="s">
        <v>19</v>
      </c>
      <c r="J6" s="81" t="s">
        <v>20</v>
      </c>
      <c r="K6" s="81" t="s">
        <v>21</v>
      </c>
      <c r="L6" s="81" t="s">
        <v>22</v>
      </c>
      <c r="M6" s="81" t="s">
        <v>23</v>
      </c>
      <c r="N6" s="81" t="s">
        <v>24</v>
      </c>
      <c r="O6" s="82" t="s">
        <v>43</v>
      </c>
    </row>
    <row r="7" spans="1:15" ht="9" customHeight="1" x14ac:dyDescent="0.25">
      <c r="A7" s="83" t="s">
        <v>25</v>
      </c>
      <c r="B7" s="83" t="s">
        <v>25</v>
      </c>
      <c r="C7" s="81" t="s">
        <v>26</v>
      </c>
      <c r="D7" s="81" t="s">
        <v>26</v>
      </c>
      <c r="E7" s="81" t="s">
        <v>26</v>
      </c>
      <c r="F7" s="81" t="s">
        <v>26</v>
      </c>
      <c r="G7" s="81" t="s">
        <v>26</v>
      </c>
      <c r="H7" s="81" t="s">
        <v>26</v>
      </c>
      <c r="I7" s="81" t="s">
        <v>26</v>
      </c>
      <c r="J7" s="81" t="s">
        <v>26</v>
      </c>
      <c r="K7" s="81" t="s">
        <v>26</v>
      </c>
      <c r="L7" s="81" t="s">
        <v>26</v>
      </c>
      <c r="M7" s="81" t="s">
        <v>26</v>
      </c>
      <c r="N7" s="81" t="s">
        <v>26</v>
      </c>
      <c r="O7" s="82" t="s">
        <v>27</v>
      </c>
    </row>
    <row r="8" spans="1:15" ht="27.75" customHeight="1" x14ac:dyDescent="0.25">
      <c r="A8" s="83" t="s">
        <v>28</v>
      </c>
      <c r="B8" s="52"/>
      <c r="C8" s="52">
        <v>0</v>
      </c>
      <c r="D8" s="52">
        <v>0.15</v>
      </c>
      <c r="E8" s="52">
        <v>0.186</v>
      </c>
      <c r="F8" s="52">
        <v>0.13400000000000001</v>
      </c>
      <c r="G8" s="52">
        <v>3.9E-2</v>
      </c>
      <c r="H8" s="52">
        <v>0.155</v>
      </c>
      <c r="I8" s="52">
        <v>0</v>
      </c>
      <c r="J8" s="52">
        <v>0.20100000000000001</v>
      </c>
      <c r="K8" s="52">
        <v>3.5000000000000003E-2</v>
      </c>
      <c r="L8" s="52">
        <v>6.3E-2</v>
      </c>
      <c r="M8" s="52">
        <v>5.0000000000000001E-3</v>
      </c>
      <c r="N8" s="52">
        <v>3.2000000000000001E-2</v>
      </c>
    </row>
    <row r="9" spans="1:15" ht="14.1" customHeight="1" x14ac:dyDescent="0.25">
      <c r="B9" s="84">
        <v>4813.3519999999999</v>
      </c>
      <c r="C9" s="85">
        <f>SUM(4813.352*C8)</f>
        <v>0</v>
      </c>
      <c r="D9" s="85">
        <f t="shared" ref="D9:N9" si="0">SUM(4813.352*D8)</f>
        <v>722.00279999999998</v>
      </c>
      <c r="E9" s="85">
        <f t="shared" si="0"/>
        <v>895.28347199999996</v>
      </c>
      <c r="F9" s="85">
        <f t="shared" si="0"/>
        <v>644.98916800000006</v>
      </c>
      <c r="G9" s="85">
        <f t="shared" si="0"/>
        <v>187.72072800000001</v>
      </c>
      <c r="H9" s="85">
        <f t="shared" si="0"/>
        <v>746.06956000000002</v>
      </c>
      <c r="I9" s="85">
        <f t="shared" si="0"/>
        <v>0</v>
      </c>
      <c r="J9" s="85">
        <f t="shared" si="0"/>
        <v>967.48375199999998</v>
      </c>
      <c r="K9" s="85">
        <f t="shared" si="0"/>
        <v>168.46732</v>
      </c>
      <c r="L9" s="85">
        <f t="shared" si="0"/>
        <v>303.241176</v>
      </c>
      <c r="M9" s="85">
        <f t="shared" si="0"/>
        <v>24.066759999999999</v>
      </c>
      <c r="N9" s="85">
        <f t="shared" si="0"/>
        <v>154.027264</v>
      </c>
      <c r="O9" s="86">
        <f>SUM(C9:N9)</f>
        <v>4813.351999999999</v>
      </c>
    </row>
    <row r="10" spans="1:15" ht="14.1" customHeight="1" x14ac:dyDescent="0.25">
      <c r="B10" s="87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6"/>
    </row>
    <row r="11" spans="1:15" ht="14.1" customHeight="1" x14ac:dyDescent="0.25">
      <c r="A11" s="78" t="s">
        <v>30</v>
      </c>
      <c r="B11" s="87"/>
      <c r="C11" s="52">
        <v>0</v>
      </c>
      <c r="D11" s="52">
        <v>0</v>
      </c>
      <c r="E11" s="52">
        <v>0.13600000000000001</v>
      </c>
      <c r="F11" s="52">
        <v>5.2999999999999999E-2</v>
      </c>
      <c r="G11" s="52">
        <v>3.3000000000000002E-2</v>
      </c>
      <c r="H11" s="52">
        <v>6.5000000000000002E-2</v>
      </c>
      <c r="I11" s="52">
        <v>0.20599999999999999</v>
      </c>
      <c r="J11" s="52">
        <v>0.23699999999999999</v>
      </c>
      <c r="K11" s="52">
        <v>9.8000000000000004E-2</v>
      </c>
      <c r="L11" s="52">
        <v>7.6999999999999999E-2</v>
      </c>
      <c r="M11" s="52">
        <v>0.02</v>
      </c>
      <c r="N11" s="52">
        <v>7.4999999999999997E-2</v>
      </c>
      <c r="O11" s="90"/>
    </row>
    <row r="12" spans="1:15" ht="14.1" customHeight="1" x14ac:dyDescent="0.25">
      <c r="B12" s="84">
        <v>2376.6819999999998</v>
      </c>
      <c r="C12" s="85">
        <f>SUM(2376.682*C11)</f>
        <v>0</v>
      </c>
      <c r="D12" s="85">
        <f t="shared" ref="D12:N12" si="1">SUM(2376.682*D11)</f>
        <v>0</v>
      </c>
      <c r="E12" s="85">
        <f t="shared" si="1"/>
        <v>323.22875199999999</v>
      </c>
      <c r="F12" s="85">
        <f t="shared" si="1"/>
        <v>125.96414599999999</v>
      </c>
      <c r="G12" s="85">
        <f t="shared" si="1"/>
        <v>78.430505999999994</v>
      </c>
      <c r="H12" s="85">
        <f t="shared" si="1"/>
        <v>154.48433</v>
      </c>
      <c r="I12" s="85">
        <f t="shared" si="1"/>
        <v>489.59649199999996</v>
      </c>
      <c r="J12" s="85">
        <f t="shared" si="1"/>
        <v>563.2736339999999</v>
      </c>
      <c r="K12" s="85">
        <f t="shared" si="1"/>
        <v>232.91483599999998</v>
      </c>
      <c r="L12" s="85">
        <f t="shared" si="1"/>
        <v>183.00451399999997</v>
      </c>
      <c r="M12" s="85">
        <f t="shared" si="1"/>
        <v>47.533639999999998</v>
      </c>
      <c r="N12" s="85">
        <f t="shared" si="1"/>
        <v>178.25114999999997</v>
      </c>
      <c r="O12" s="86">
        <f>SUM(C12:N12)</f>
        <v>2376.6819999999998</v>
      </c>
    </row>
    <row r="13" spans="1:15" ht="14.1" customHeight="1" x14ac:dyDescent="0.25">
      <c r="B13" s="87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90"/>
    </row>
    <row r="14" spans="1:15" ht="14.1" customHeight="1" x14ac:dyDescent="0.25">
      <c r="A14" s="83" t="s">
        <v>31</v>
      </c>
      <c r="B14" s="87"/>
      <c r="C14" s="89">
        <v>0.313</v>
      </c>
      <c r="D14" s="89">
        <v>7.2999999999999995E-2</v>
      </c>
      <c r="E14" s="89">
        <v>0.115</v>
      </c>
      <c r="F14" s="89">
        <v>0.19500000000000001</v>
      </c>
      <c r="G14" s="89">
        <v>7.1999999999999995E-2</v>
      </c>
      <c r="H14" s="89">
        <v>0.14499999999999999</v>
      </c>
      <c r="I14" s="89">
        <v>0</v>
      </c>
      <c r="J14" s="89">
        <v>4.2999999999999997E-2</v>
      </c>
      <c r="K14" s="89">
        <v>1.0999999999999999E-2</v>
      </c>
      <c r="L14" s="89">
        <v>2.1999999999999999E-2</v>
      </c>
      <c r="M14" s="89">
        <v>1E-3</v>
      </c>
      <c r="N14" s="89">
        <v>0.01</v>
      </c>
      <c r="O14" s="90"/>
    </row>
    <row r="15" spans="1:15" ht="14.1" customHeight="1" x14ac:dyDescent="0.25">
      <c r="B15" s="84">
        <v>12926.472</v>
      </c>
      <c r="C15" s="85">
        <f>SUM(12926.472*C14)</f>
        <v>4045.9857360000001</v>
      </c>
      <c r="D15" s="85">
        <f t="shared" ref="D15:N15" si="2">SUM(12926.472*D14)</f>
        <v>943.63245599999993</v>
      </c>
      <c r="E15" s="85">
        <f t="shared" si="2"/>
        <v>1486.5442800000001</v>
      </c>
      <c r="F15" s="85">
        <f t="shared" si="2"/>
        <v>2520.6620400000002</v>
      </c>
      <c r="G15" s="85">
        <f t="shared" si="2"/>
        <v>930.70598399999994</v>
      </c>
      <c r="H15" s="85">
        <f t="shared" si="2"/>
        <v>1874.3384399999998</v>
      </c>
      <c r="I15" s="85">
        <f t="shared" si="2"/>
        <v>0</v>
      </c>
      <c r="J15" s="85">
        <f t="shared" si="2"/>
        <v>555.8382959999999</v>
      </c>
      <c r="K15" s="85">
        <f t="shared" si="2"/>
        <v>142.191192</v>
      </c>
      <c r="L15" s="85">
        <f t="shared" si="2"/>
        <v>284.382384</v>
      </c>
      <c r="M15" s="85">
        <f t="shared" si="2"/>
        <v>12.926472</v>
      </c>
      <c r="N15" s="85">
        <f t="shared" si="2"/>
        <v>129.26472000000001</v>
      </c>
      <c r="O15" s="86">
        <f>SUM(C15:N15)</f>
        <v>12926.471999999998</v>
      </c>
    </row>
    <row r="16" spans="1:15" ht="14.1" customHeight="1" x14ac:dyDescent="0.25">
      <c r="B16" s="87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0"/>
    </row>
    <row r="17" spans="1:15" ht="14.1" customHeight="1" x14ac:dyDescent="0.25">
      <c r="A17" s="83" t="s">
        <v>32</v>
      </c>
      <c r="B17" s="87"/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89">
        <v>0</v>
      </c>
      <c r="J17" s="89">
        <v>0</v>
      </c>
      <c r="K17" s="89">
        <v>0.38500000000000001</v>
      </c>
      <c r="L17" s="89">
        <v>0.36499999999999999</v>
      </c>
      <c r="M17" s="89">
        <v>5.5E-2</v>
      </c>
      <c r="N17" s="89">
        <v>0.19500000000000001</v>
      </c>
      <c r="O17" s="90"/>
    </row>
    <row r="18" spans="1:15" ht="14.1" customHeight="1" x14ac:dyDescent="0.25">
      <c r="B18" s="84">
        <v>170.91499999999999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5">
        <f>SUM(170.915*K17)</f>
        <v>65.802274999999995</v>
      </c>
      <c r="L18" s="85">
        <f>SUM(170.915*L17)</f>
        <v>62.383974999999992</v>
      </c>
      <c r="M18" s="85">
        <f>SUM(170.915*M17)</f>
        <v>9.4003250000000005</v>
      </c>
      <c r="N18" s="85">
        <f>SUM(170.915*N17)</f>
        <v>33.328425000000003</v>
      </c>
      <c r="O18" s="86">
        <f>SUM(C18:N18)</f>
        <v>170.91499999999999</v>
      </c>
    </row>
    <row r="19" spans="1:15" ht="14.1" customHeight="1" x14ac:dyDescent="0.25">
      <c r="B19" s="87"/>
      <c r="C19" s="92"/>
      <c r="D19" s="92"/>
      <c r="E19" s="92"/>
      <c r="F19" s="92"/>
      <c r="G19" s="92"/>
      <c r="H19" s="92"/>
      <c r="I19" s="92"/>
      <c r="J19" s="92"/>
      <c r="K19" s="91"/>
      <c r="L19" s="91"/>
      <c r="M19" s="91"/>
      <c r="N19" s="91"/>
      <c r="O19" s="90"/>
    </row>
    <row r="20" spans="1:15" ht="14.1" customHeight="1" x14ac:dyDescent="0.25">
      <c r="A20" s="83" t="s">
        <v>33</v>
      </c>
      <c r="B20" s="87"/>
      <c r="C20" s="52">
        <v>0.27300000000000002</v>
      </c>
      <c r="D20" s="52">
        <v>9.0999999999999998E-2</v>
      </c>
      <c r="E20" s="52">
        <v>0.20399999999999999</v>
      </c>
      <c r="F20" s="52">
        <v>0.15</v>
      </c>
      <c r="G20" s="52">
        <v>4.1000000000000002E-2</v>
      </c>
      <c r="H20" s="52">
        <v>0.115</v>
      </c>
      <c r="I20" s="52">
        <v>7.6999999999999999E-2</v>
      </c>
      <c r="J20" s="52">
        <v>4.0000000000000001E-3</v>
      </c>
      <c r="K20" s="52">
        <v>1.4E-2</v>
      </c>
      <c r="L20" s="52">
        <v>0.02</v>
      </c>
      <c r="M20" s="52">
        <v>1E-3</v>
      </c>
      <c r="N20" s="52">
        <v>0.01</v>
      </c>
      <c r="O20" s="90"/>
    </row>
    <row r="21" spans="1:15" ht="14.1" customHeight="1" x14ac:dyDescent="0.25">
      <c r="B21" s="84">
        <v>17943.216</v>
      </c>
      <c r="C21" s="85">
        <f>SUM(17943.216*C20)</f>
        <v>4898.4979680000006</v>
      </c>
      <c r="D21" s="85">
        <f t="shared" ref="D21:N21" si="3">SUM(17943.216*D20)</f>
        <v>1632.832656</v>
      </c>
      <c r="E21" s="85">
        <f t="shared" si="3"/>
        <v>3660.416064</v>
      </c>
      <c r="F21" s="85">
        <f t="shared" si="3"/>
        <v>2691.4823999999999</v>
      </c>
      <c r="G21" s="85">
        <f t="shared" si="3"/>
        <v>735.67185600000005</v>
      </c>
      <c r="H21" s="85">
        <f t="shared" si="3"/>
        <v>2063.4698400000002</v>
      </c>
      <c r="I21" s="85">
        <f t="shared" si="3"/>
        <v>1381.6276319999999</v>
      </c>
      <c r="J21" s="85">
        <f t="shared" si="3"/>
        <v>71.772863999999998</v>
      </c>
      <c r="K21" s="85">
        <f t="shared" si="3"/>
        <v>251.20502400000001</v>
      </c>
      <c r="L21" s="85">
        <f t="shared" si="3"/>
        <v>358.86432000000002</v>
      </c>
      <c r="M21" s="85">
        <f t="shared" si="3"/>
        <v>17.943216</v>
      </c>
      <c r="N21" s="85">
        <f t="shared" si="3"/>
        <v>179.43216000000001</v>
      </c>
      <c r="O21" s="86">
        <f>SUM(C21:N21)</f>
        <v>17943.216</v>
      </c>
    </row>
    <row r="22" spans="1:15" ht="14.1" customHeight="1" x14ac:dyDescent="0.25">
      <c r="B22" s="87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0"/>
    </row>
    <row r="23" spans="1:15" ht="14.1" customHeight="1" x14ac:dyDescent="0.25">
      <c r="A23" s="78" t="s">
        <v>34</v>
      </c>
      <c r="B23" s="87"/>
      <c r="C23" s="52">
        <v>2.8000000000000001E-2</v>
      </c>
      <c r="D23" s="52">
        <v>1.7999999999999999E-2</v>
      </c>
      <c r="E23" s="52">
        <v>1.9E-2</v>
      </c>
      <c r="F23" s="52">
        <v>0.03</v>
      </c>
      <c r="G23" s="52">
        <v>8.9999999999999993E-3</v>
      </c>
      <c r="H23" s="52">
        <v>2.4E-2</v>
      </c>
      <c r="I23" s="52">
        <v>0.248</v>
      </c>
      <c r="J23" s="52">
        <v>0.22600000000000001</v>
      </c>
      <c r="K23" s="52">
        <v>0.104</v>
      </c>
      <c r="L23" s="52">
        <v>0.157</v>
      </c>
      <c r="M23" s="52">
        <v>0.02</v>
      </c>
      <c r="N23" s="52">
        <v>0.11700000000000001</v>
      </c>
      <c r="O23" s="90"/>
    </row>
    <row r="24" spans="1:15" ht="14.1" customHeight="1" x14ac:dyDescent="0.25">
      <c r="A24" s="53"/>
      <c r="B24" s="84">
        <v>1613.182</v>
      </c>
      <c r="C24" s="85">
        <f>SUM(C23*1613.182)</f>
        <v>45.169096000000003</v>
      </c>
      <c r="D24" s="85">
        <f t="shared" ref="D24:N24" si="4">SUM(D23*1613.182)</f>
        <v>29.037275999999999</v>
      </c>
      <c r="E24" s="85">
        <f t="shared" si="4"/>
        <v>30.650458</v>
      </c>
      <c r="F24" s="85">
        <f t="shared" si="4"/>
        <v>48.39546</v>
      </c>
      <c r="G24" s="85">
        <f t="shared" si="4"/>
        <v>14.518637999999999</v>
      </c>
      <c r="H24" s="85">
        <f t="shared" si="4"/>
        <v>38.716368000000003</v>
      </c>
      <c r="I24" s="85">
        <f t="shared" si="4"/>
        <v>400.06913600000001</v>
      </c>
      <c r="J24" s="85">
        <f t="shared" si="4"/>
        <v>364.57913200000002</v>
      </c>
      <c r="K24" s="85">
        <f t="shared" si="4"/>
        <v>167.770928</v>
      </c>
      <c r="L24" s="85">
        <f t="shared" si="4"/>
        <v>253.26957400000001</v>
      </c>
      <c r="M24" s="85">
        <f t="shared" si="4"/>
        <v>32.263640000000002</v>
      </c>
      <c r="N24" s="85">
        <f t="shared" si="4"/>
        <v>188.74229400000002</v>
      </c>
      <c r="O24" s="86">
        <f>SUM(C24:N24)</f>
        <v>1613.1819999999998</v>
      </c>
    </row>
    <row r="25" spans="1:15" ht="14.1" customHeight="1" x14ac:dyDescent="0.25">
      <c r="A25" s="53"/>
      <c r="B25" s="87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0"/>
    </row>
    <row r="26" spans="1:15" ht="14.1" customHeight="1" x14ac:dyDescent="0.25">
      <c r="A26" s="78" t="s">
        <v>35</v>
      </c>
      <c r="B26" s="87"/>
      <c r="C26" s="52">
        <v>0.27700000000000002</v>
      </c>
      <c r="D26" s="52">
        <v>1.7999999999999999E-2</v>
      </c>
      <c r="E26" s="52">
        <v>0.17399999999999999</v>
      </c>
      <c r="F26" s="52">
        <v>0.17100000000000001</v>
      </c>
      <c r="G26" s="52">
        <v>5.2999999999999999E-2</v>
      </c>
      <c r="H26" s="52">
        <v>0.111</v>
      </c>
      <c r="I26" s="52">
        <v>0.10299999999999999</v>
      </c>
      <c r="J26" s="52">
        <v>0</v>
      </c>
      <c r="K26" s="52">
        <v>4.2000000000000003E-2</v>
      </c>
      <c r="L26" s="52">
        <v>2.7E-2</v>
      </c>
      <c r="M26" s="52">
        <v>5.0000000000000001E-3</v>
      </c>
      <c r="N26" s="52">
        <v>1.9E-2</v>
      </c>
      <c r="O26" s="90"/>
    </row>
    <row r="27" spans="1:15" ht="14.1" customHeight="1" x14ac:dyDescent="0.25">
      <c r="A27" s="53"/>
      <c r="B27" s="84">
        <v>8308.5490000000009</v>
      </c>
      <c r="C27" s="85">
        <f>SUM(C26*8308.549)</f>
        <v>2301.4680730000005</v>
      </c>
      <c r="D27" s="85">
        <f t="shared" ref="D27:N27" si="5">SUM(D26*8308.549)</f>
        <v>149.55388200000002</v>
      </c>
      <c r="E27" s="85">
        <f t="shared" si="5"/>
        <v>1445.6875260000002</v>
      </c>
      <c r="F27" s="85">
        <f t="shared" si="5"/>
        <v>1420.7618790000004</v>
      </c>
      <c r="G27" s="85">
        <f t="shared" si="5"/>
        <v>440.35309700000005</v>
      </c>
      <c r="H27" s="85">
        <f t="shared" si="5"/>
        <v>922.24893900000006</v>
      </c>
      <c r="I27" s="85">
        <f t="shared" si="5"/>
        <v>855.78054700000007</v>
      </c>
      <c r="J27" s="85">
        <f t="shared" si="5"/>
        <v>0</v>
      </c>
      <c r="K27" s="85">
        <f t="shared" si="5"/>
        <v>348.95905800000008</v>
      </c>
      <c r="L27" s="85">
        <f t="shared" si="5"/>
        <v>224.33082300000001</v>
      </c>
      <c r="M27" s="85">
        <f t="shared" si="5"/>
        <v>41.542745000000004</v>
      </c>
      <c r="N27" s="85">
        <f t="shared" si="5"/>
        <v>157.86243100000002</v>
      </c>
      <c r="O27" s="86">
        <f>SUM(C27:N27)</f>
        <v>8308.5490000000027</v>
      </c>
    </row>
    <row r="28" spans="1:15" ht="14.1" customHeight="1" x14ac:dyDescent="0.25">
      <c r="A28" s="53"/>
      <c r="B28" s="87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0"/>
    </row>
    <row r="29" spans="1:15" ht="14.1" customHeight="1" x14ac:dyDescent="0.25">
      <c r="A29" s="78" t="s">
        <v>36</v>
      </c>
      <c r="B29" s="87"/>
      <c r="C29" s="137">
        <v>8.6999999999999994E-2</v>
      </c>
      <c r="D29" s="137">
        <v>1.4E-2</v>
      </c>
      <c r="E29" s="137">
        <v>0.185</v>
      </c>
      <c r="F29" s="137">
        <v>0.184</v>
      </c>
      <c r="G29" s="137">
        <v>3.3000000000000002E-2</v>
      </c>
      <c r="H29" s="137">
        <v>0.09</v>
      </c>
      <c r="I29" s="137">
        <v>0.04</v>
      </c>
      <c r="J29" s="137">
        <v>0.14899999999999999</v>
      </c>
      <c r="K29" s="137">
        <v>8.6999999999999994E-2</v>
      </c>
      <c r="L29" s="137">
        <v>6.7000000000000004E-2</v>
      </c>
      <c r="M29" s="137">
        <v>1.0999999999999999E-2</v>
      </c>
      <c r="N29" s="137">
        <v>5.2999999999999999E-2</v>
      </c>
      <c r="O29" s="90"/>
    </row>
    <row r="30" spans="1:15" ht="14.1" customHeight="1" x14ac:dyDescent="0.25">
      <c r="B30" s="84">
        <v>2876.7040000000002</v>
      </c>
      <c r="C30" s="85">
        <f>SUM(C29*2876.704)</f>
        <v>250.273248</v>
      </c>
      <c r="D30" s="85">
        <f t="shared" ref="D30:N30" si="6">SUM(D29*2876.704)</f>
        <v>40.273856000000002</v>
      </c>
      <c r="E30" s="85">
        <f t="shared" si="6"/>
        <v>532.19024000000002</v>
      </c>
      <c r="F30" s="85">
        <f t="shared" si="6"/>
        <v>529.313536</v>
      </c>
      <c r="G30" s="85">
        <f t="shared" si="6"/>
        <v>94.931232000000008</v>
      </c>
      <c r="H30" s="85">
        <f t="shared" si="6"/>
        <v>258.90336000000002</v>
      </c>
      <c r="I30" s="85">
        <f t="shared" si="6"/>
        <v>115.06816000000001</v>
      </c>
      <c r="J30" s="85">
        <f t="shared" si="6"/>
        <v>428.628896</v>
      </c>
      <c r="K30" s="85">
        <f t="shared" si="6"/>
        <v>250.273248</v>
      </c>
      <c r="L30" s="85">
        <f t="shared" si="6"/>
        <v>192.73916800000003</v>
      </c>
      <c r="M30" s="85">
        <f t="shared" si="6"/>
        <v>31.643744000000002</v>
      </c>
      <c r="N30" s="85">
        <f t="shared" si="6"/>
        <v>152.46531200000001</v>
      </c>
      <c r="O30" s="86">
        <f>SUM(C30:N30)</f>
        <v>2876.7039999999997</v>
      </c>
    </row>
    <row r="31" spans="1:15" ht="14.1" customHeight="1" x14ac:dyDescent="0.25">
      <c r="B31" s="87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0"/>
    </row>
    <row r="32" spans="1:15" ht="14.1" customHeight="1" x14ac:dyDescent="0.25">
      <c r="A32" s="83" t="s">
        <v>37</v>
      </c>
      <c r="B32" s="87"/>
      <c r="C32" s="52">
        <v>0.316</v>
      </c>
      <c r="D32" s="52">
        <v>0.08</v>
      </c>
      <c r="E32" s="52">
        <v>0.22900000000000001</v>
      </c>
      <c r="F32" s="52">
        <v>0.13100000000000001</v>
      </c>
      <c r="G32" s="52">
        <v>5.8999999999999997E-2</v>
      </c>
      <c r="H32" s="52">
        <v>0.13300000000000001</v>
      </c>
      <c r="I32" s="52">
        <v>1.9E-2</v>
      </c>
      <c r="J32" s="52">
        <v>4.0000000000000001E-3</v>
      </c>
      <c r="K32" s="52">
        <v>1.4E-2</v>
      </c>
      <c r="L32" s="52">
        <v>8.0000000000000002E-3</v>
      </c>
      <c r="M32" s="52">
        <v>1E-3</v>
      </c>
      <c r="N32" s="52">
        <v>6.0000000000000001E-3</v>
      </c>
      <c r="O32" s="90"/>
    </row>
    <row r="33" spans="1:15" ht="14.1" customHeight="1" x14ac:dyDescent="0.25">
      <c r="B33" s="84">
        <v>39120.434999999998</v>
      </c>
      <c r="C33" s="85">
        <f>SUM(C32*39120.435)</f>
        <v>12362.05746</v>
      </c>
      <c r="D33" s="85">
        <f t="shared" ref="D33:N33" si="7">SUM(D32*39120.435)</f>
        <v>3129.6347999999998</v>
      </c>
      <c r="E33" s="85">
        <f t="shared" si="7"/>
        <v>8958.5796150000006</v>
      </c>
      <c r="F33" s="85">
        <f t="shared" si="7"/>
        <v>5124.7769849999995</v>
      </c>
      <c r="G33" s="85">
        <f t="shared" si="7"/>
        <v>2308.1056649999996</v>
      </c>
      <c r="H33" s="85">
        <f t="shared" si="7"/>
        <v>5203.0178550000001</v>
      </c>
      <c r="I33" s="85">
        <f t="shared" si="7"/>
        <v>743.28826499999991</v>
      </c>
      <c r="J33" s="85">
        <f t="shared" si="7"/>
        <v>156.48174</v>
      </c>
      <c r="K33" s="85">
        <f t="shared" si="7"/>
        <v>547.68609000000004</v>
      </c>
      <c r="L33" s="85">
        <f t="shared" si="7"/>
        <v>312.96348</v>
      </c>
      <c r="M33" s="85">
        <f t="shared" si="7"/>
        <v>39.120435000000001</v>
      </c>
      <c r="N33" s="85">
        <f t="shared" si="7"/>
        <v>234.72261</v>
      </c>
      <c r="O33" s="86">
        <f>SUM(C33:N33)</f>
        <v>39120.434999999998</v>
      </c>
    </row>
    <row r="34" spans="1:15" ht="14.1" customHeight="1" x14ac:dyDescent="0.25">
      <c r="B34" s="87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0"/>
    </row>
    <row r="35" spans="1:15" ht="14.1" customHeight="1" x14ac:dyDescent="0.25">
      <c r="A35" s="83" t="s">
        <v>38</v>
      </c>
      <c r="B35" s="87"/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0.53400000000000003</v>
      </c>
      <c r="M35" s="52">
        <v>7.9000000000000001E-2</v>
      </c>
      <c r="N35" s="52">
        <v>0.38700000000000001</v>
      </c>
      <c r="O35" s="90"/>
    </row>
    <row r="36" spans="1:15" ht="14.1" customHeight="1" x14ac:dyDescent="0.25">
      <c r="B36" s="84">
        <v>80.635999999999996</v>
      </c>
      <c r="C36" s="88">
        <v>0</v>
      </c>
      <c r="D36" s="88">
        <v>0</v>
      </c>
      <c r="E36" s="88">
        <v>0</v>
      </c>
      <c r="F36" s="88">
        <v>0</v>
      </c>
      <c r="G36" s="88">
        <v>0</v>
      </c>
      <c r="H36" s="88">
        <v>0</v>
      </c>
      <c r="I36" s="88">
        <v>0</v>
      </c>
      <c r="J36" s="88">
        <v>0</v>
      </c>
      <c r="K36" s="88">
        <v>0</v>
      </c>
      <c r="L36" s="85">
        <f>SUM(L35*80.636)</f>
        <v>43.059623999999999</v>
      </c>
      <c r="M36" s="85">
        <f>SUM(M35*80.636)</f>
        <v>6.3702439999999996</v>
      </c>
      <c r="N36" s="85">
        <f>SUM(N35*80.636)</f>
        <v>31.206132</v>
      </c>
      <c r="O36" s="86">
        <f>SUM(C36:N36)</f>
        <v>80.635999999999996</v>
      </c>
    </row>
    <row r="37" spans="1:15" ht="14.1" customHeight="1" x14ac:dyDescent="0.25">
      <c r="B37" s="87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0"/>
    </row>
    <row r="38" spans="1:15" ht="14.1" customHeight="1" x14ac:dyDescent="0.25">
      <c r="A38" s="83" t="s">
        <v>39</v>
      </c>
      <c r="B38" s="87"/>
      <c r="C38" s="52">
        <v>0.36399999999999999</v>
      </c>
      <c r="D38" s="52">
        <v>6.8000000000000005E-2</v>
      </c>
      <c r="E38" s="52">
        <v>0.23100000000000001</v>
      </c>
      <c r="F38" s="52">
        <v>0.161</v>
      </c>
      <c r="G38" s="52">
        <v>4.9000000000000002E-2</v>
      </c>
      <c r="H38" s="52">
        <v>0.127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90"/>
    </row>
    <row r="39" spans="1:15" ht="14.1" customHeight="1" x14ac:dyDescent="0.25">
      <c r="B39" s="84">
        <v>18302.768</v>
      </c>
      <c r="C39" s="85">
        <f>SUM(C38*18302.768)</f>
        <v>6662.2075519999999</v>
      </c>
      <c r="D39" s="85">
        <f t="shared" ref="D39:N39" si="8">SUM(D38*18302.768)</f>
        <v>1244.5882240000001</v>
      </c>
      <c r="E39" s="85">
        <f t="shared" si="8"/>
        <v>4227.9394080000002</v>
      </c>
      <c r="F39" s="85">
        <f t="shared" si="8"/>
        <v>2946.7456480000001</v>
      </c>
      <c r="G39" s="85">
        <f t="shared" si="8"/>
        <v>896.83563200000003</v>
      </c>
      <c r="H39" s="85">
        <f t="shared" si="8"/>
        <v>2324.451536</v>
      </c>
      <c r="I39" s="85">
        <f t="shared" si="8"/>
        <v>0</v>
      </c>
      <c r="J39" s="85">
        <f t="shared" si="8"/>
        <v>0</v>
      </c>
      <c r="K39" s="85">
        <f t="shared" si="8"/>
        <v>0</v>
      </c>
      <c r="L39" s="85">
        <f t="shared" si="8"/>
        <v>0</v>
      </c>
      <c r="M39" s="85">
        <f t="shared" si="8"/>
        <v>0</v>
      </c>
      <c r="N39" s="85">
        <f t="shared" si="8"/>
        <v>0</v>
      </c>
      <c r="O39" s="86">
        <f>SUM(C39:N39)</f>
        <v>18302.768</v>
      </c>
    </row>
    <row r="40" spans="1:15" ht="14.1" customHeight="1" x14ac:dyDescent="0.25">
      <c r="B40" s="87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0"/>
    </row>
    <row r="41" spans="1:15" ht="14.1" customHeight="1" x14ac:dyDescent="0.25">
      <c r="A41" s="83" t="s">
        <v>40</v>
      </c>
      <c r="B41" s="87"/>
      <c r="C41" s="52">
        <v>0</v>
      </c>
      <c r="D41" s="52">
        <v>0.124</v>
      </c>
      <c r="E41" s="52">
        <v>0.156</v>
      </c>
      <c r="F41" s="52">
        <v>0.18099999999999999</v>
      </c>
      <c r="G41" s="52">
        <v>0.06</v>
      </c>
      <c r="H41" s="52">
        <v>0.10199999999999999</v>
      </c>
      <c r="I41" s="52">
        <v>0.13700000000000001</v>
      </c>
      <c r="J41" s="52">
        <v>0.13200000000000001</v>
      </c>
      <c r="K41" s="52">
        <v>8.0000000000000002E-3</v>
      </c>
      <c r="L41" s="52">
        <v>5.1999999999999998E-2</v>
      </c>
      <c r="M41" s="52">
        <v>0.01</v>
      </c>
      <c r="N41" s="52">
        <v>3.7999999999999999E-2</v>
      </c>
      <c r="O41" s="90"/>
    </row>
    <row r="42" spans="1:15" ht="14.1" customHeight="1" x14ac:dyDescent="0.25">
      <c r="B42" s="84">
        <v>11400.025</v>
      </c>
      <c r="C42" s="88">
        <f>SUM(C41*11400.025)</f>
        <v>0</v>
      </c>
      <c r="D42" s="88">
        <f t="shared" ref="D42:N42" si="9">SUM(D41*11400.025)</f>
        <v>1413.6031</v>
      </c>
      <c r="E42" s="88">
        <f t="shared" si="9"/>
        <v>1778.4039</v>
      </c>
      <c r="F42" s="88">
        <f t="shared" si="9"/>
        <v>2063.4045249999999</v>
      </c>
      <c r="G42" s="88">
        <f t="shared" si="9"/>
        <v>684.00149999999996</v>
      </c>
      <c r="H42" s="88">
        <f t="shared" si="9"/>
        <v>1162.8025499999999</v>
      </c>
      <c r="I42" s="88">
        <f t="shared" si="9"/>
        <v>1561.8034250000001</v>
      </c>
      <c r="J42" s="88">
        <f t="shared" si="9"/>
        <v>1504.8033</v>
      </c>
      <c r="K42" s="88">
        <f t="shared" si="9"/>
        <v>91.200199999999995</v>
      </c>
      <c r="L42" s="88">
        <f t="shared" si="9"/>
        <v>592.80129999999997</v>
      </c>
      <c r="M42" s="88">
        <f t="shared" si="9"/>
        <v>114.00024999999999</v>
      </c>
      <c r="N42" s="88">
        <f t="shared" si="9"/>
        <v>433.20094999999998</v>
      </c>
      <c r="O42" s="86">
        <f>SUM(C42:N42)</f>
        <v>11400.024999999998</v>
      </c>
    </row>
    <row r="43" spans="1:15" ht="14.1" customHeight="1" x14ac:dyDescent="0.25">
      <c r="B43" s="87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0"/>
    </row>
    <row r="44" spans="1:15" ht="14.1" customHeight="1" x14ac:dyDescent="0.25">
      <c r="A44" s="83" t="s">
        <v>41</v>
      </c>
      <c r="B44" s="87"/>
      <c r="C44" s="52">
        <v>0.23699999999999999</v>
      </c>
      <c r="D44" s="52">
        <v>0.112</v>
      </c>
      <c r="E44" s="52">
        <v>0.33800000000000002</v>
      </c>
      <c r="F44" s="52">
        <v>0.15</v>
      </c>
      <c r="G44" s="52">
        <v>3.5000000000000003E-2</v>
      </c>
      <c r="H44" s="52">
        <v>0.128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90"/>
    </row>
    <row r="45" spans="1:15" ht="14.1" customHeight="1" x14ac:dyDescent="0.25">
      <c r="B45" s="84">
        <v>10694.905000000001</v>
      </c>
      <c r="C45" s="85">
        <f>SUM(C44*10694.905)</f>
        <v>2534.692485</v>
      </c>
      <c r="D45" s="85">
        <f t="shared" ref="D45:N45" si="10">SUM(D44*10694.905)</f>
        <v>1197.8293600000002</v>
      </c>
      <c r="E45" s="85">
        <f t="shared" si="10"/>
        <v>3614.8778900000007</v>
      </c>
      <c r="F45" s="85">
        <f t="shared" si="10"/>
        <v>1604.2357500000001</v>
      </c>
      <c r="G45" s="85">
        <f t="shared" si="10"/>
        <v>374.32167500000008</v>
      </c>
      <c r="H45" s="85">
        <f t="shared" si="10"/>
        <v>1368.94784</v>
      </c>
      <c r="I45" s="85">
        <f t="shared" si="10"/>
        <v>0</v>
      </c>
      <c r="J45" s="85">
        <f t="shared" si="10"/>
        <v>0</v>
      </c>
      <c r="K45" s="85">
        <f t="shared" si="10"/>
        <v>0</v>
      </c>
      <c r="L45" s="85">
        <f t="shared" si="10"/>
        <v>0</v>
      </c>
      <c r="M45" s="85">
        <f t="shared" si="10"/>
        <v>0</v>
      </c>
      <c r="N45" s="85">
        <f t="shared" si="10"/>
        <v>0</v>
      </c>
      <c r="O45" s="86">
        <f>SUM(C45:N45)</f>
        <v>10694.905000000001</v>
      </c>
    </row>
    <row r="46" spans="1:15" ht="14.1" customHeight="1" x14ac:dyDescent="0.25">
      <c r="B46" s="87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0"/>
    </row>
    <row r="47" spans="1:15" ht="14.1" customHeight="1" x14ac:dyDescent="0.25">
      <c r="A47" s="83" t="s">
        <v>42</v>
      </c>
      <c r="B47" s="87"/>
      <c r="C47" s="89">
        <v>0.26500000000000001</v>
      </c>
      <c r="D47" s="89">
        <v>4.8000000000000001E-2</v>
      </c>
      <c r="E47" s="89">
        <v>0.17199999999999999</v>
      </c>
      <c r="F47" s="89">
        <v>0.13600000000000001</v>
      </c>
      <c r="G47" s="89">
        <v>5.2999999999999999E-2</v>
      </c>
      <c r="H47" s="89">
        <v>7.3999999999999996E-2</v>
      </c>
      <c r="I47" s="89">
        <v>8.2000000000000003E-2</v>
      </c>
      <c r="J47" s="89">
        <v>4.3999999999999997E-2</v>
      </c>
      <c r="K47" s="89">
        <v>4.3999999999999997E-2</v>
      </c>
      <c r="L47" s="89">
        <v>4.2000000000000003E-2</v>
      </c>
      <c r="M47" s="89">
        <v>8.0000000000000002E-3</v>
      </c>
      <c r="N47" s="89">
        <v>3.2000000000000001E-2</v>
      </c>
      <c r="O47" s="90"/>
    </row>
    <row r="48" spans="1:15" ht="14.1" customHeight="1" x14ac:dyDescent="0.25">
      <c r="B48" s="84">
        <v>19486.157999999999</v>
      </c>
      <c r="C48" s="85">
        <f>SUM(C47*19486.158)</f>
        <v>5163.83187</v>
      </c>
      <c r="D48" s="85">
        <f t="shared" ref="D48:N48" si="11">SUM(D47*19486.158)</f>
        <v>935.33558400000004</v>
      </c>
      <c r="E48" s="85">
        <f t="shared" si="11"/>
        <v>3351.6191759999997</v>
      </c>
      <c r="F48" s="85">
        <f t="shared" si="11"/>
        <v>2650.1174880000003</v>
      </c>
      <c r="G48" s="85">
        <f t="shared" si="11"/>
        <v>1032.766374</v>
      </c>
      <c r="H48" s="85">
        <f t="shared" si="11"/>
        <v>1441.975692</v>
      </c>
      <c r="I48" s="85">
        <f t="shared" si="11"/>
        <v>1597.8649560000001</v>
      </c>
      <c r="J48" s="85">
        <f t="shared" si="11"/>
        <v>857.39095199999997</v>
      </c>
      <c r="K48" s="85">
        <f t="shared" si="11"/>
        <v>857.39095199999997</v>
      </c>
      <c r="L48" s="85">
        <f t="shared" si="11"/>
        <v>818.41863599999999</v>
      </c>
      <c r="M48" s="85">
        <f t="shared" si="11"/>
        <v>155.889264</v>
      </c>
      <c r="N48" s="85">
        <f t="shared" si="11"/>
        <v>623.55705599999999</v>
      </c>
      <c r="O48" s="86">
        <f>SUM(C48:N48)</f>
        <v>19486.158000000003</v>
      </c>
    </row>
    <row r="49" spans="1:16" ht="14.1" customHeight="1" x14ac:dyDescent="0.25">
      <c r="B49" s="87"/>
      <c r="C49" s="93" t="s">
        <v>25</v>
      </c>
      <c r="D49" s="93" t="s">
        <v>25</v>
      </c>
      <c r="E49" s="93" t="s">
        <v>25</v>
      </c>
      <c r="F49" s="93" t="s">
        <v>25</v>
      </c>
      <c r="G49" s="93" t="s">
        <v>25</v>
      </c>
      <c r="H49" s="93" t="s">
        <v>25</v>
      </c>
      <c r="I49" s="93" t="s">
        <v>25</v>
      </c>
      <c r="J49" s="93" t="s">
        <v>25</v>
      </c>
      <c r="K49" s="93" t="s">
        <v>25</v>
      </c>
      <c r="L49" s="93" t="s">
        <v>25</v>
      </c>
      <c r="M49" s="93" t="s">
        <v>25</v>
      </c>
      <c r="N49" s="93" t="s">
        <v>25</v>
      </c>
      <c r="O49" s="94" t="s">
        <v>25</v>
      </c>
    </row>
    <row r="50" spans="1:16" ht="27" customHeight="1" x14ac:dyDescent="0.25">
      <c r="A50" s="78" t="s">
        <v>7</v>
      </c>
      <c r="B50" s="95">
        <f>SUM(B9:B48)</f>
        <v>150113.99899999998</v>
      </c>
      <c r="C50" s="96">
        <f>SUM(C9,C12,C15,C18,C21,C24,C27,C30,C33,C36,C39,C42,C45,C48)</f>
        <v>38264.183488000002</v>
      </c>
      <c r="D50" s="96">
        <f t="shared" ref="D50:O50" si="12">SUM(D9,D12,D15,D18,D21,D24,D27,D30,D33,D36,D39,D42,D45,D48)</f>
        <v>11438.323994</v>
      </c>
      <c r="E50" s="96">
        <f t="shared" si="12"/>
        <v>30305.420781000001</v>
      </c>
      <c r="F50" s="96">
        <f t="shared" si="12"/>
        <v>22370.849025</v>
      </c>
      <c r="G50" s="96">
        <f t="shared" si="12"/>
        <v>7778.3628870000002</v>
      </c>
      <c r="H50" s="96">
        <f t="shared" si="12"/>
        <v>17559.426310000003</v>
      </c>
      <c r="I50" s="96">
        <f t="shared" si="12"/>
        <v>7145.0986130000001</v>
      </c>
      <c r="J50" s="96">
        <f t="shared" si="12"/>
        <v>5470.2525659999992</v>
      </c>
      <c r="K50" s="96">
        <f t="shared" si="12"/>
        <v>3123.8611229999997</v>
      </c>
      <c r="L50" s="96">
        <f t="shared" si="12"/>
        <v>3629.4589740000001</v>
      </c>
      <c r="M50" s="96">
        <f t="shared" si="12"/>
        <v>532.70073500000001</v>
      </c>
      <c r="N50" s="96">
        <f t="shared" si="12"/>
        <v>2496.060504</v>
      </c>
      <c r="O50" s="86">
        <f t="shared" si="12"/>
        <v>150113.99899999998</v>
      </c>
      <c r="P50" s="89"/>
    </row>
    <row r="51" spans="1:16" ht="22.5" customHeight="1" x14ac:dyDescent="0.25">
      <c r="A51" s="52" t="s">
        <v>44</v>
      </c>
      <c r="B51" s="97">
        <f t="shared" ref="B51:O51" si="13">SUM(B50-B52)</f>
        <v>134938.88199999998</v>
      </c>
      <c r="C51" s="98">
        <f t="shared" si="13"/>
        <v>35667.273071000003</v>
      </c>
      <c r="D51" s="98">
        <f t="shared" si="13"/>
        <v>11219.458979999999</v>
      </c>
      <c r="E51" s="98">
        <f t="shared" si="13"/>
        <v>27973.663805</v>
      </c>
      <c r="F51" s="98">
        <f t="shared" si="13"/>
        <v>20246.414003999998</v>
      </c>
      <c r="G51" s="98">
        <f t="shared" si="13"/>
        <v>7150.129414</v>
      </c>
      <c r="H51" s="98">
        <f t="shared" si="13"/>
        <v>16185.073313000003</v>
      </c>
      <c r="I51" s="98">
        <f t="shared" si="13"/>
        <v>5284.5842780000003</v>
      </c>
      <c r="J51" s="98">
        <f t="shared" si="13"/>
        <v>4113.7709039999991</v>
      </c>
      <c r="K51" s="98">
        <f t="shared" si="13"/>
        <v>2123.943053</v>
      </c>
      <c r="L51" s="98">
        <f t="shared" si="13"/>
        <v>2776.1148950000002</v>
      </c>
      <c r="M51" s="98">
        <f t="shared" si="13"/>
        <v>379.71696600000001</v>
      </c>
      <c r="N51" s="98">
        <f t="shared" si="13"/>
        <v>1818.739317</v>
      </c>
      <c r="O51" s="99">
        <f t="shared" si="13"/>
        <v>134938.88199999998</v>
      </c>
    </row>
    <row r="52" spans="1:16" ht="14.1" customHeight="1" x14ac:dyDescent="0.25">
      <c r="A52" s="53" t="s">
        <v>45</v>
      </c>
      <c r="B52" s="97">
        <f>SUM(B12,B24,B27,B30)</f>
        <v>15175.117</v>
      </c>
      <c r="C52" s="89">
        <f>SUM(C12,C24,C27,C30)</f>
        <v>2596.9104170000005</v>
      </c>
      <c r="D52" s="89">
        <f t="shared" ref="D52:O52" si="14">SUM(D12,D24,D27,D30)</f>
        <v>218.865014</v>
      </c>
      <c r="E52" s="89">
        <f t="shared" si="14"/>
        <v>2331.7569760000001</v>
      </c>
      <c r="F52" s="89">
        <f t="shared" si="14"/>
        <v>2124.4350210000002</v>
      </c>
      <c r="G52" s="89">
        <f t="shared" si="14"/>
        <v>628.23347300000012</v>
      </c>
      <c r="H52" s="89">
        <f t="shared" si="14"/>
        <v>1374.3529970000002</v>
      </c>
      <c r="I52" s="89">
        <f t="shared" si="14"/>
        <v>1860.5143350000001</v>
      </c>
      <c r="J52" s="89">
        <f t="shared" si="14"/>
        <v>1356.4816619999999</v>
      </c>
      <c r="K52" s="89">
        <f t="shared" si="14"/>
        <v>999.91806999999994</v>
      </c>
      <c r="L52" s="89">
        <f t="shared" si="14"/>
        <v>853.34407900000008</v>
      </c>
      <c r="M52" s="89">
        <f t="shared" si="14"/>
        <v>152.983769</v>
      </c>
      <c r="N52" s="89">
        <f t="shared" si="14"/>
        <v>677.32118700000001</v>
      </c>
      <c r="O52" s="99">
        <f t="shared" si="14"/>
        <v>15175.117000000002</v>
      </c>
    </row>
    <row r="53" spans="1:16" ht="14.1" customHeight="1" x14ac:dyDescent="0.25">
      <c r="O53" s="100"/>
    </row>
    <row r="58" spans="1:16" ht="14.1" customHeight="1" x14ac:dyDescent="0.25">
      <c r="G58" s="80"/>
      <c r="H58" s="101">
        <v>4.12</v>
      </c>
    </row>
  </sheetData>
  <phoneticPr fontId="2" type="noConversion"/>
  <printOptions gridLines="1"/>
  <pageMargins left="0.25" right="0.25" top="0.25" bottom="0.25" header="0.25" footer="0.25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/>
  </sheetViews>
  <sheetFormatPr defaultColWidth="9.85546875" defaultRowHeight="23.1" customHeight="1" x14ac:dyDescent="0.25"/>
  <cols>
    <col min="1" max="1" width="7.140625" style="52" customWidth="1"/>
    <col min="2" max="2" width="10.28515625" style="52" customWidth="1"/>
    <col min="3" max="4" width="10.42578125" style="52" customWidth="1"/>
    <col min="5" max="5" width="10.7109375" style="52" customWidth="1"/>
    <col min="6" max="6" width="10.42578125" style="52" customWidth="1"/>
    <col min="7" max="7" width="9.7109375" style="52" customWidth="1"/>
    <col min="8" max="8" width="12" style="52" customWidth="1"/>
    <col min="9" max="9" width="10" style="52" customWidth="1"/>
    <col min="10" max="10" width="9" style="52" customWidth="1"/>
    <col min="11" max="11" width="9.85546875" style="52"/>
    <col min="12" max="12" width="9.28515625" style="52" customWidth="1"/>
    <col min="13" max="13" width="9.140625" style="52" customWidth="1"/>
    <col min="14" max="16384" width="9.85546875" style="52"/>
  </cols>
  <sheetData>
    <row r="1" spans="1:13" ht="20.25" customHeight="1" x14ac:dyDescent="0.25">
      <c r="D1" s="78" t="s">
        <v>158</v>
      </c>
    </row>
    <row r="2" spans="1:13" ht="10.5" customHeight="1" x14ac:dyDescent="0.25">
      <c r="A2" s="79" t="s">
        <v>63</v>
      </c>
      <c r="F2" s="83"/>
    </row>
    <row r="3" spans="1:13" ht="12" customHeight="1" x14ac:dyDescent="0.25">
      <c r="A3" s="83"/>
      <c r="B3" s="81" t="s">
        <v>0</v>
      </c>
      <c r="C3" s="81" t="s">
        <v>1</v>
      </c>
      <c r="D3" s="81" t="s">
        <v>2</v>
      </c>
      <c r="E3" s="81" t="s">
        <v>3</v>
      </c>
      <c r="F3" s="81" t="s">
        <v>4</v>
      </c>
      <c r="H3" s="81" t="s">
        <v>5</v>
      </c>
      <c r="I3" s="81" t="s">
        <v>1</v>
      </c>
      <c r="J3" s="81" t="s">
        <v>2</v>
      </c>
      <c r="K3" s="81" t="s">
        <v>3</v>
      </c>
      <c r="L3" s="81" t="s">
        <v>4</v>
      </c>
    </row>
    <row r="4" spans="1:13" ht="10.5" customHeight="1" x14ac:dyDescent="0.25">
      <c r="B4" s="81" t="s">
        <v>7</v>
      </c>
      <c r="C4" s="81" t="s">
        <v>8</v>
      </c>
      <c r="D4" s="81" t="s">
        <v>9</v>
      </c>
      <c r="E4" s="81" t="s">
        <v>46</v>
      </c>
      <c r="F4" s="81" t="s">
        <v>46</v>
      </c>
      <c r="G4" s="81" t="s">
        <v>47</v>
      </c>
      <c r="H4" s="81" t="s">
        <v>7</v>
      </c>
      <c r="I4" s="81" t="s">
        <v>8</v>
      </c>
      <c r="J4" s="81" t="s">
        <v>9</v>
      </c>
      <c r="K4" s="81" t="s">
        <v>10</v>
      </c>
      <c r="L4" s="81" t="s">
        <v>10</v>
      </c>
      <c r="M4" s="81" t="s">
        <v>11</v>
      </c>
    </row>
    <row r="5" spans="1:13" ht="11.25" customHeight="1" x14ac:dyDescent="0.25">
      <c r="A5" s="83" t="s">
        <v>48</v>
      </c>
      <c r="B5" s="81" t="s">
        <v>49</v>
      </c>
      <c r="C5" s="81" t="s">
        <v>50</v>
      </c>
      <c r="D5" s="81" t="s">
        <v>51</v>
      </c>
      <c r="E5" s="81" t="s">
        <v>52</v>
      </c>
      <c r="F5" s="81" t="s">
        <v>53</v>
      </c>
      <c r="G5" s="81" t="s">
        <v>54</v>
      </c>
      <c r="H5" s="81" t="s">
        <v>55</v>
      </c>
      <c r="I5" s="81" t="s">
        <v>56</v>
      </c>
      <c r="J5" s="81" t="s">
        <v>57</v>
      </c>
      <c r="K5" s="81" t="s">
        <v>58</v>
      </c>
      <c r="L5" s="81" t="s">
        <v>59</v>
      </c>
      <c r="M5" s="81" t="s">
        <v>60</v>
      </c>
    </row>
    <row r="6" spans="1:13" s="80" customFormat="1" ht="8.25" customHeight="1" x14ac:dyDescent="0.25">
      <c r="A6" s="81" t="s">
        <v>61</v>
      </c>
      <c r="B6" s="81" t="s">
        <v>61</v>
      </c>
      <c r="C6" s="81" t="s">
        <v>61</v>
      </c>
      <c r="D6" s="81" t="s">
        <v>61</v>
      </c>
      <c r="E6" s="81" t="s">
        <v>61</v>
      </c>
      <c r="F6" s="81" t="s">
        <v>61</v>
      </c>
      <c r="G6" s="81" t="s">
        <v>61</v>
      </c>
      <c r="H6" s="81" t="s">
        <v>61</v>
      </c>
      <c r="I6" s="81" t="s">
        <v>61</v>
      </c>
      <c r="J6" s="81" t="s">
        <v>61</v>
      </c>
      <c r="K6" s="81" t="s">
        <v>61</v>
      </c>
      <c r="L6" s="81" t="s">
        <v>61</v>
      </c>
      <c r="M6" s="81" t="s">
        <v>61</v>
      </c>
    </row>
    <row r="7" spans="1:13" ht="24" customHeight="1" x14ac:dyDescent="0.25">
      <c r="A7" s="83" t="s">
        <v>28</v>
      </c>
      <c r="B7" s="102" t="s">
        <v>29</v>
      </c>
      <c r="C7" s="92">
        <v>60</v>
      </c>
      <c r="D7" s="92">
        <v>40</v>
      </c>
      <c r="E7" s="92">
        <v>35</v>
      </c>
      <c r="F7" s="92">
        <v>37</v>
      </c>
      <c r="G7" s="92">
        <v>27</v>
      </c>
      <c r="H7" s="102" t="s">
        <v>29</v>
      </c>
      <c r="I7" s="92">
        <v>50</v>
      </c>
      <c r="J7" s="92">
        <v>42</v>
      </c>
      <c r="K7" s="92">
        <v>40</v>
      </c>
      <c r="L7" s="92">
        <v>37</v>
      </c>
      <c r="M7" s="92">
        <v>23</v>
      </c>
    </row>
    <row r="8" spans="1:13" ht="24" customHeight="1" x14ac:dyDescent="0.25">
      <c r="A8" s="83" t="s">
        <v>30</v>
      </c>
      <c r="B8" s="102" t="s">
        <v>29</v>
      </c>
      <c r="C8" s="102" t="s">
        <v>62</v>
      </c>
      <c r="D8" s="92">
        <v>39</v>
      </c>
      <c r="E8" s="92">
        <v>40</v>
      </c>
      <c r="F8" s="92">
        <v>39</v>
      </c>
      <c r="G8" s="92">
        <v>20</v>
      </c>
      <c r="H8" s="92">
        <v>60</v>
      </c>
      <c r="I8" s="92">
        <v>53</v>
      </c>
      <c r="J8" s="92">
        <v>38</v>
      </c>
      <c r="K8" s="92">
        <v>40</v>
      </c>
      <c r="L8" s="92">
        <v>33</v>
      </c>
      <c r="M8" s="92">
        <v>29</v>
      </c>
    </row>
    <row r="9" spans="1:13" ht="24" customHeight="1" x14ac:dyDescent="0.25">
      <c r="A9" s="83" t="s">
        <v>31</v>
      </c>
      <c r="B9" s="92">
        <v>59</v>
      </c>
      <c r="C9" s="92">
        <v>50</v>
      </c>
      <c r="D9" s="92">
        <v>42</v>
      </c>
      <c r="E9" s="92">
        <v>32</v>
      </c>
      <c r="F9" s="92">
        <v>33</v>
      </c>
      <c r="G9" s="92">
        <v>31</v>
      </c>
      <c r="H9" s="102" t="s">
        <v>29</v>
      </c>
      <c r="I9" s="92">
        <v>58</v>
      </c>
      <c r="J9" s="92">
        <v>40</v>
      </c>
      <c r="K9" s="92">
        <v>39</v>
      </c>
      <c r="L9" s="92">
        <v>34</v>
      </c>
      <c r="M9" s="92">
        <v>36</v>
      </c>
    </row>
    <row r="10" spans="1:13" ht="24" customHeight="1" x14ac:dyDescent="0.25">
      <c r="A10" s="83" t="s">
        <v>32</v>
      </c>
      <c r="B10" s="102" t="s">
        <v>29</v>
      </c>
      <c r="C10" s="102" t="s">
        <v>29</v>
      </c>
      <c r="D10" s="102" t="s">
        <v>29</v>
      </c>
      <c r="E10" s="102" t="s">
        <v>29</v>
      </c>
      <c r="F10" s="102" t="s">
        <v>29</v>
      </c>
      <c r="G10" s="102" t="s">
        <v>29</v>
      </c>
      <c r="H10" s="102" t="s">
        <v>29</v>
      </c>
      <c r="I10" s="102" t="s">
        <v>29</v>
      </c>
      <c r="J10" s="92">
        <v>34</v>
      </c>
      <c r="K10" s="92">
        <v>39</v>
      </c>
      <c r="L10" s="92">
        <v>32</v>
      </c>
      <c r="M10" s="92">
        <v>27</v>
      </c>
    </row>
    <row r="11" spans="1:13" ht="24" customHeight="1" x14ac:dyDescent="0.25">
      <c r="A11" s="83" t="s">
        <v>33</v>
      </c>
      <c r="B11" s="92">
        <v>60</v>
      </c>
      <c r="C11" s="92">
        <v>48</v>
      </c>
      <c r="D11" s="92">
        <v>42</v>
      </c>
      <c r="E11" s="92">
        <v>33</v>
      </c>
      <c r="F11" s="92">
        <v>36</v>
      </c>
      <c r="G11" s="92">
        <v>25</v>
      </c>
      <c r="H11" s="92">
        <v>59</v>
      </c>
      <c r="I11" s="92">
        <v>50</v>
      </c>
      <c r="J11" s="92">
        <v>50</v>
      </c>
      <c r="K11" s="92">
        <v>40</v>
      </c>
      <c r="L11" s="92">
        <v>33</v>
      </c>
      <c r="M11" s="92">
        <v>20</v>
      </c>
    </row>
    <row r="12" spans="1:13" ht="24" customHeight="1" x14ac:dyDescent="0.25">
      <c r="A12" s="83" t="s">
        <v>34</v>
      </c>
      <c r="B12" s="92">
        <v>58</v>
      </c>
      <c r="C12" s="92">
        <v>48</v>
      </c>
      <c r="D12" s="92">
        <v>36</v>
      </c>
      <c r="E12" s="92">
        <v>32</v>
      </c>
      <c r="F12" s="92">
        <v>34</v>
      </c>
      <c r="G12" s="92">
        <v>33</v>
      </c>
      <c r="H12" s="92">
        <v>58</v>
      </c>
      <c r="I12" s="92">
        <v>48</v>
      </c>
      <c r="J12" s="92">
        <v>44</v>
      </c>
      <c r="K12" s="92">
        <v>43</v>
      </c>
      <c r="L12" s="92">
        <v>35</v>
      </c>
      <c r="M12" s="92">
        <v>30</v>
      </c>
    </row>
    <row r="13" spans="1:13" ht="24" customHeight="1" x14ac:dyDescent="0.25">
      <c r="A13" s="83" t="s">
        <v>35</v>
      </c>
      <c r="B13" s="92">
        <v>59</v>
      </c>
      <c r="C13" s="92">
        <v>44</v>
      </c>
      <c r="D13" s="92">
        <v>42</v>
      </c>
      <c r="E13" s="92">
        <v>39</v>
      </c>
      <c r="F13" s="92">
        <v>37</v>
      </c>
      <c r="G13" s="92">
        <v>24</v>
      </c>
      <c r="H13" s="92">
        <v>60</v>
      </c>
      <c r="I13" s="81" t="s">
        <v>29</v>
      </c>
      <c r="J13" s="92">
        <v>42</v>
      </c>
      <c r="K13" s="92">
        <v>37</v>
      </c>
      <c r="L13" s="92">
        <v>36</v>
      </c>
      <c r="M13" s="92">
        <v>29</v>
      </c>
    </row>
    <row r="14" spans="1:13" ht="24" customHeight="1" x14ac:dyDescent="0.25">
      <c r="A14" s="83" t="s">
        <v>36</v>
      </c>
      <c r="B14" s="92">
        <v>59</v>
      </c>
      <c r="C14" s="92">
        <v>46</v>
      </c>
      <c r="D14" s="92">
        <v>35</v>
      </c>
      <c r="E14" s="92">
        <v>32</v>
      </c>
      <c r="F14" s="92">
        <v>28</v>
      </c>
      <c r="G14" s="92">
        <v>20</v>
      </c>
      <c r="H14" s="92">
        <v>59</v>
      </c>
      <c r="I14" s="92">
        <v>46</v>
      </c>
      <c r="J14" s="92">
        <v>43</v>
      </c>
      <c r="K14" s="92">
        <v>33</v>
      </c>
      <c r="L14" s="92">
        <v>39</v>
      </c>
      <c r="M14" s="92">
        <v>37</v>
      </c>
    </row>
    <row r="15" spans="1:13" ht="24" customHeight="1" x14ac:dyDescent="0.25">
      <c r="A15" s="83" t="s">
        <v>37</v>
      </c>
      <c r="B15" s="92">
        <v>60</v>
      </c>
      <c r="C15" s="92">
        <v>54</v>
      </c>
      <c r="D15" s="92">
        <v>44</v>
      </c>
      <c r="E15" s="92">
        <v>44</v>
      </c>
      <c r="F15" s="92">
        <v>25</v>
      </c>
      <c r="G15" s="92">
        <v>28</v>
      </c>
      <c r="H15" s="92">
        <v>60</v>
      </c>
      <c r="I15" s="92">
        <v>42</v>
      </c>
      <c r="J15" s="92">
        <v>43</v>
      </c>
      <c r="K15" s="92">
        <v>39</v>
      </c>
      <c r="L15" s="92">
        <v>33</v>
      </c>
      <c r="M15" s="92">
        <v>34</v>
      </c>
    </row>
    <row r="16" spans="1:13" ht="24" customHeight="1" x14ac:dyDescent="0.25">
      <c r="A16" s="83" t="s">
        <v>38</v>
      </c>
      <c r="B16" s="102" t="s">
        <v>29</v>
      </c>
      <c r="C16" s="102" t="s">
        <v>29</v>
      </c>
      <c r="D16" s="102" t="s">
        <v>29</v>
      </c>
      <c r="E16" s="102" t="s">
        <v>29</v>
      </c>
      <c r="F16" s="102" t="s">
        <v>29</v>
      </c>
      <c r="G16" s="102" t="s">
        <v>29</v>
      </c>
      <c r="H16" s="102" t="s">
        <v>29</v>
      </c>
      <c r="I16" s="102" t="s">
        <v>29</v>
      </c>
      <c r="J16" s="102" t="s">
        <v>29</v>
      </c>
      <c r="K16" s="92">
        <v>35</v>
      </c>
      <c r="L16" s="92">
        <v>40</v>
      </c>
      <c r="M16" s="92">
        <v>23</v>
      </c>
    </row>
    <row r="17" spans="1:13" ht="24" customHeight="1" x14ac:dyDescent="0.25">
      <c r="A17" s="83" t="s">
        <v>39</v>
      </c>
      <c r="B17" s="92">
        <v>60</v>
      </c>
      <c r="C17" s="92">
        <v>51</v>
      </c>
      <c r="D17" s="92">
        <v>39</v>
      </c>
      <c r="E17" s="92">
        <v>36</v>
      </c>
      <c r="F17" s="92">
        <v>32</v>
      </c>
      <c r="G17" s="92">
        <v>29</v>
      </c>
      <c r="H17" s="102" t="s">
        <v>62</v>
      </c>
      <c r="I17" s="102" t="s">
        <v>29</v>
      </c>
      <c r="J17" s="102" t="s">
        <v>62</v>
      </c>
      <c r="K17" s="92">
        <v>39</v>
      </c>
      <c r="L17" s="92">
        <v>39</v>
      </c>
      <c r="M17" s="92">
        <v>31</v>
      </c>
    </row>
    <row r="18" spans="1:13" ht="24" customHeight="1" x14ac:dyDescent="0.25">
      <c r="A18" s="83" t="s">
        <v>40</v>
      </c>
      <c r="B18" s="92">
        <v>60</v>
      </c>
      <c r="C18" s="92">
        <v>60</v>
      </c>
      <c r="D18" s="92">
        <v>44</v>
      </c>
      <c r="E18" s="92">
        <v>40</v>
      </c>
      <c r="F18" s="92">
        <v>29</v>
      </c>
      <c r="G18" s="92">
        <v>28</v>
      </c>
      <c r="H18" s="92">
        <v>60</v>
      </c>
      <c r="I18" s="92">
        <v>58</v>
      </c>
      <c r="J18" s="92">
        <v>51</v>
      </c>
      <c r="K18" s="92">
        <v>48</v>
      </c>
      <c r="L18" s="92">
        <v>31</v>
      </c>
      <c r="M18" s="92">
        <v>27</v>
      </c>
    </row>
    <row r="19" spans="1:13" ht="24" customHeight="1" x14ac:dyDescent="0.25">
      <c r="A19" s="83" t="s">
        <v>41</v>
      </c>
      <c r="B19" s="92">
        <v>57</v>
      </c>
      <c r="C19" s="92">
        <v>43</v>
      </c>
      <c r="D19" s="92">
        <v>34</v>
      </c>
      <c r="E19" s="92">
        <v>30</v>
      </c>
      <c r="F19" s="92">
        <v>31</v>
      </c>
      <c r="G19" s="92">
        <v>29</v>
      </c>
      <c r="H19" s="102" t="s">
        <v>29</v>
      </c>
      <c r="I19" s="102" t="s">
        <v>29</v>
      </c>
      <c r="J19" s="102" t="s">
        <v>29</v>
      </c>
      <c r="K19" s="102" t="s">
        <v>29</v>
      </c>
      <c r="L19" s="102" t="s">
        <v>29</v>
      </c>
      <c r="M19" s="102" t="s">
        <v>29</v>
      </c>
    </row>
    <row r="20" spans="1:13" ht="24" customHeight="1" x14ac:dyDescent="0.25">
      <c r="A20" s="83" t="s">
        <v>42</v>
      </c>
      <c r="B20" s="92">
        <v>54</v>
      </c>
      <c r="C20" s="92">
        <v>57</v>
      </c>
      <c r="D20" s="92">
        <v>45</v>
      </c>
      <c r="E20" s="92">
        <v>39</v>
      </c>
      <c r="F20" s="92">
        <v>40</v>
      </c>
      <c r="G20" s="92">
        <v>28</v>
      </c>
      <c r="H20" s="92">
        <v>59</v>
      </c>
      <c r="I20" s="92">
        <v>43</v>
      </c>
      <c r="J20" s="92">
        <v>53</v>
      </c>
      <c r="K20" s="92">
        <v>40</v>
      </c>
      <c r="L20" s="92">
        <v>35</v>
      </c>
      <c r="M20" s="92">
        <v>25</v>
      </c>
    </row>
    <row r="23" spans="1:13" ht="23.1" customHeight="1" x14ac:dyDescent="0.25">
      <c r="G23" s="101">
        <v>4.13</v>
      </c>
    </row>
  </sheetData>
  <phoneticPr fontId="2" type="noConversion"/>
  <printOptions gridLines="1"/>
  <pageMargins left="0.75" right="0.75" top="1" bottom="1" header="0.5" footer="0.5"/>
  <pageSetup scale="9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34:H36"/>
  <sheetViews>
    <sheetView workbookViewId="0">
      <selection activeCell="H39" sqref="H39"/>
    </sheetView>
  </sheetViews>
  <sheetFormatPr defaultRowHeight="12.75" x14ac:dyDescent="0.2"/>
  <sheetData>
    <row r="34" spans="8:8" x14ac:dyDescent="0.2">
      <c r="H34" s="2">
        <v>4.1399999999999997</v>
      </c>
    </row>
    <row r="36" spans="8:8" ht="15" x14ac:dyDescent="0.25">
      <c r="H36" s="1"/>
    </row>
  </sheetData>
  <printOptions gridLines="1"/>
  <pageMargins left="0.45" right="0.45" top="0.75" bottom="0.75" header="0.3" footer="0.3"/>
  <pageSetup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workbookViewId="0"/>
  </sheetViews>
  <sheetFormatPr defaultColWidth="8.85546875" defaultRowHeight="12.75" x14ac:dyDescent="0.25"/>
  <cols>
    <col min="1" max="1" width="6.140625" style="52" customWidth="1"/>
    <col min="2" max="2" width="10.28515625" style="52" customWidth="1"/>
    <col min="3" max="3" width="8.85546875" style="80" customWidth="1"/>
    <col min="4" max="4" width="10.140625" style="80" customWidth="1"/>
    <col min="5" max="5" width="7.85546875" style="52" customWidth="1"/>
    <col min="6" max="7" width="9.7109375" style="52" customWidth="1"/>
    <col min="8" max="8" width="11.42578125" style="53" customWidth="1"/>
    <col min="9" max="9" width="8.85546875" style="52"/>
    <col min="10" max="10" width="2.140625" style="52" customWidth="1"/>
    <col min="11" max="16384" width="8.85546875" style="52"/>
  </cols>
  <sheetData>
    <row r="1" spans="1:8" ht="16.149999999999999" customHeight="1" x14ac:dyDescent="0.25">
      <c r="A1" s="53" t="s">
        <v>172</v>
      </c>
    </row>
    <row r="2" spans="1:8" ht="10.15" customHeight="1" x14ac:dyDescent="0.25">
      <c r="A2" s="79" t="s">
        <v>159</v>
      </c>
      <c r="B2" s="53"/>
    </row>
    <row r="3" spans="1:8" s="139" customFormat="1" ht="13.15" customHeight="1" x14ac:dyDescent="0.25">
      <c r="A3" s="138" t="s">
        <v>160</v>
      </c>
      <c r="B3" s="139" t="s">
        <v>161</v>
      </c>
      <c r="C3" s="138" t="s">
        <v>162</v>
      </c>
      <c r="D3" s="138" t="s">
        <v>98</v>
      </c>
      <c r="E3" s="138" t="s">
        <v>97</v>
      </c>
      <c r="F3" s="138" t="s">
        <v>96</v>
      </c>
      <c r="G3" s="138" t="s">
        <v>95</v>
      </c>
      <c r="H3" s="138" t="s">
        <v>163</v>
      </c>
    </row>
    <row r="4" spans="1:8" x14ac:dyDescent="0.25">
      <c r="A4" s="52">
        <v>25001</v>
      </c>
      <c r="B4" s="52" t="s">
        <v>65</v>
      </c>
      <c r="C4" s="80" t="s">
        <v>84</v>
      </c>
      <c r="D4" s="140">
        <v>74.258061609999999</v>
      </c>
      <c r="E4" s="140">
        <v>9.2053569020000001</v>
      </c>
      <c r="F4" s="140">
        <v>66.612026139999998</v>
      </c>
      <c r="G4" s="140">
        <v>1273.85058</v>
      </c>
      <c r="H4" s="141">
        <f t="shared" ref="H4:H17" si="0">SUM(D4:G4)</f>
        <v>1423.926024652</v>
      </c>
    </row>
    <row r="5" spans="1:8" x14ac:dyDescent="0.25">
      <c r="A5" s="52">
        <v>25003</v>
      </c>
      <c r="B5" s="52" t="s">
        <v>67</v>
      </c>
      <c r="C5" s="80" t="s">
        <v>84</v>
      </c>
      <c r="D5" s="140">
        <v>64.373065760000003</v>
      </c>
      <c r="E5" s="140">
        <v>6.8190367079999996</v>
      </c>
      <c r="F5" s="140">
        <v>63.531379399999999</v>
      </c>
      <c r="G5" s="140">
        <v>1156.7190310000001</v>
      </c>
      <c r="H5" s="141">
        <f t="shared" si="0"/>
        <v>1291.442512868</v>
      </c>
    </row>
    <row r="6" spans="1:8" x14ac:dyDescent="0.25">
      <c r="A6" s="52">
        <v>25005</v>
      </c>
      <c r="B6" s="52" t="s">
        <v>68</v>
      </c>
      <c r="C6" s="80" t="s">
        <v>84</v>
      </c>
      <c r="D6" s="140">
        <v>177.04550879999999</v>
      </c>
      <c r="E6" s="140">
        <v>16.87553883</v>
      </c>
      <c r="F6" s="140">
        <v>125.6550688</v>
      </c>
      <c r="G6" s="140">
        <v>2572.7724349999999</v>
      </c>
      <c r="H6" s="141">
        <f t="shared" si="0"/>
        <v>2892.34855143</v>
      </c>
    </row>
    <row r="7" spans="1:8" x14ac:dyDescent="0.25">
      <c r="A7" s="52">
        <v>25007</v>
      </c>
      <c r="B7" s="52" t="s">
        <v>69</v>
      </c>
      <c r="C7" s="80" t="s">
        <v>84</v>
      </c>
      <c r="D7" s="140">
        <v>3.5619549519999998</v>
      </c>
      <c r="E7" s="140">
        <v>0.53315573400000005</v>
      </c>
      <c r="F7" s="140">
        <v>10.92614324</v>
      </c>
      <c r="G7" s="140">
        <v>163.7386765</v>
      </c>
      <c r="H7" s="141">
        <f t="shared" si="0"/>
        <v>178.75993042599998</v>
      </c>
    </row>
    <row r="8" spans="1:8" x14ac:dyDescent="0.25">
      <c r="A8" s="52">
        <v>25009</v>
      </c>
      <c r="B8" s="52" t="s">
        <v>70</v>
      </c>
      <c r="C8" s="80" t="s">
        <v>84</v>
      </c>
      <c r="D8" s="140">
        <v>240.2855375</v>
      </c>
      <c r="E8" s="140">
        <v>22.368552619999999</v>
      </c>
      <c r="F8" s="140">
        <v>159.6023921</v>
      </c>
      <c r="G8" s="140">
        <v>3436.1404170000001</v>
      </c>
      <c r="H8" s="141">
        <f t="shared" si="0"/>
        <v>3858.3968992199998</v>
      </c>
    </row>
    <row r="9" spans="1:8" x14ac:dyDescent="0.25">
      <c r="A9" s="52">
        <v>25011</v>
      </c>
      <c r="B9" s="52" t="s">
        <v>71</v>
      </c>
      <c r="C9" s="80" t="s">
        <v>84</v>
      </c>
      <c r="D9" s="140">
        <v>47.45802192</v>
      </c>
      <c r="E9" s="140">
        <v>4.6118747080000002</v>
      </c>
      <c r="F9" s="140">
        <v>39.579772499999997</v>
      </c>
      <c r="G9" s="140">
        <v>710.21139319999997</v>
      </c>
      <c r="H9" s="141">
        <f t="shared" si="0"/>
        <v>801.861062328</v>
      </c>
    </row>
    <row r="10" spans="1:8" x14ac:dyDescent="0.25">
      <c r="A10" s="52">
        <v>25013</v>
      </c>
      <c r="B10" s="52" t="s">
        <v>72</v>
      </c>
      <c r="C10" s="80" t="s">
        <v>84</v>
      </c>
      <c r="D10" s="140">
        <v>154.52359089999999</v>
      </c>
      <c r="E10" s="140">
        <v>14.65202225</v>
      </c>
      <c r="F10" s="140">
        <v>154.78117370000001</v>
      </c>
      <c r="G10" s="140">
        <v>3005.2737339999999</v>
      </c>
      <c r="H10" s="141">
        <f t="shared" si="0"/>
        <v>3329.2305208499997</v>
      </c>
    </row>
    <row r="11" spans="1:8" x14ac:dyDescent="0.25">
      <c r="A11" s="52">
        <v>25015</v>
      </c>
      <c r="B11" s="52" t="s">
        <v>73</v>
      </c>
      <c r="C11" s="80" t="s">
        <v>84</v>
      </c>
      <c r="D11" s="140">
        <v>52.213019899999999</v>
      </c>
      <c r="E11" s="140">
        <v>6.1426595749999997</v>
      </c>
      <c r="F11" s="140">
        <v>55.469605999999999</v>
      </c>
      <c r="G11" s="140">
        <v>1137.9059279999999</v>
      </c>
      <c r="H11" s="141">
        <f t="shared" si="0"/>
        <v>1251.731213475</v>
      </c>
    </row>
    <row r="12" spans="1:8" x14ac:dyDescent="0.25">
      <c r="A12" s="52">
        <v>25017</v>
      </c>
      <c r="B12" s="52" t="s">
        <v>74</v>
      </c>
      <c r="C12" s="80" t="s">
        <v>84</v>
      </c>
      <c r="D12" s="140">
        <v>457.92907389999999</v>
      </c>
      <c r="E12" s="140">
        <v>42.40414955</v>
      </c>
      <c r="F12" s="140">
        <v>316.67968949999999</v>
      </c>
      <c r="G12" s="140">
        <v>6787.2199609999998</v>
      </c>
      <c r="H12" s="141">
        <f t="shared" si="0"/>
        <v>7604.2328739499999</v>
      </c>
    </row>
    <row r="13" spans="1:8" x14ac:dyDescent="0.25">
      <c r="A13" s="52">
        <v>25019</v>
      </c>
      <c r="B13" s="52" t="s">
        <v>75</v>
      </c>
      <c r="C13" s="80" t="s">
        <v>84</v>
      </c>
      <c r="D13" s="140">
        <v>2.1760999480000001</v>
      </c>
      <c r="E13" s="140">
        <v>0.35756481899999998</v>
      </c>
      <c r="F13" s="140">
        <v>8.4810819800000008</v>
      </c>
      <c r="G13" s="140">
        <v>112.0489766</v>
      </c>
      <c r="H13" s="141">
        <f t="shared" si="0"/>
        <v>123.06372334700001</v>
      </c>
    </row>
    <row r="14" spans="1:8" x14ac:dyDescent="0.25">
      <c r="A14" s="52">
        <v>25021</v>
      </c>
      <c r="B14" s="52" t="s">
        <v>76</v>
      </c>
      <c r="C14" s="80" t="s">
        <v>84</v>
      </c>
      <c r="D14" s="140">
        <v>255.74783360000001</v>
      </c>
      <c r="E14" s="140">
        <v>22.756266060000002</v>
      </c>
      <c r="F14" s="140">
        <v>155.65484609999999</v>
      </c>
      <c r="G14" s="140">
        <v>3245.4239470000002</v>
      </c>
      <c r="H14" s="141">
        <f t="shared" si="0"/>
        <v>3679.58289276</v>
      </c>
    </row>
    <row r="15" spans="1:8" x14ac:dyDescent="0.25">
      <c r="A15" s="52">
        <v>25023</v>
      </c>
      <c r="B15" s="52" t="s">
        <v>77</v>
      </c>
      <c r="C15" s="80" t="s">
        <v>84</v>
      </c>
      <c r="D15" s="140">
        <v>136.31217770000001</v>
      </c>
      <c r="E15" s="140">
        <v>14.674970419999999</v>
      </c>
      <c r="F15" s="140">
        <v>130.6557564</v>
      </c>
      <c r="G15" s="140">
        <v>2313.9832369999999</v>
      </c>
      <c r="H15" s="141">
        <f t="shared" si="0"/>
        <v>2595.6261415199997</v>
      </c>
    </row>
    <row r="16" spans="1:8" x14ac:dyDescent="0.25">
      <c r="A16" s="52">
        <v>25025</v>
      </c>
      <c r="B16" s="52" t="s">
        <v>78</v>
      </c>
      <c r="C16" s="80" t="s">
        <v>84</v>
      </c>
      <c r="D16" s="140">
        <v>101.4158103</v>
      </c>
      <c r="E16" s="140">
        <v>10.74028188</v>
      </c>
      <c r="F16" s="140">
        <v>85.146026000000006</v>
      </c>
      <c r="G16" s="140">
        <v>2092.87</v>
      </c>
      <c r="H16" s="141">
        <f t="shared" si="0"/>
        <v>2290.1721181799999</v>
      </c>
    </row>
    <row r="17" spans="1:8" ht="15" x14ac:dyDescent="0.4">
      <c r="A17" s="52">
        <v>25027</v>
      </c>
      <c r="B17" s="52" t="s">
        <v>64</v>
      </c>
      <c r="C17" s="80" t="s">
        <v>84</v>
      </c>
      <c r="D17" s="142">
        <v>303.42089349999998</v>
      </c>
      <c r="E17" s="142">
        <v>27.605247970000001</v>
      </c>
      <c r="F17" s="142">
        <v>198.64923150000001</v>
      </c>
      <c r="G17" s="142">
        <v>4016.1695669999999</v>
      </c>
      <c r="H17" s="143">
        <f t="shared" si="0"/>
        <v>4545.8449399700003</v>
      </c>
    </row>
    <row r="18" spans="1:8" ht="13.15" customHeight="1" x14ac:dyDescent="0.4">
      <c r="B18" s="53" t="s">
        <v>7</v>
      </c>
      <c r="D18" s="144">
        <f>SUM(D4:D17)</f>
        <v>2070.7206502899999</v>
      </c>
      <c r="E18" s="144">
        <f>SUM(E4:E17)</f>
        <v>199.74667802599998</v>
      </c>
      <c r="F18" s="144">
        <f>SUM(F4:F17)</f>
        <v>1571.4241933599997</v>
      </c>
      <c r="G18" s="144">
        <f>SUM(G4:G17)</f>
        <v>32024.327883299997</v>
      </c>
      <c r="H18" s="144">
        <f>SUM(H4:H17)</f>
        <v>35866.219404976</v>
      </c>
    </row>
    <row r="19" spans="1:8" ht="13.15" customHeight="1" x14ac:dyDescent="0.4">
      <c r="B19" s="53" t="s">
        <v>45</v>
      </c>
      <c r="D19" s="144">
        <f>SUM(D5,D9,D10,D11)</f>
        <v>318.56769847999999</v>
      </c>
      <c r="E19" s="144">
        <f>SUM(E5,E9,E10,E11)</f>
        <v>32.225593240999999</v>
      </c>
      <c r="F19" s="144">
        <f>SUM(F5,F9,F10,F11)</f>
        <v>313.36193159999999</v>
      </c>
      <c r="G19" s="144">
        <f>SUM(G5,G9,G10,G11)</f>
        <v>6010.1100862000003</v>
      </c>
      <c r="H19" s="144">
        <f>SUM(H5,H9,H10,H11)</f>
        <v>6674.2653095209998</v>
      </c>
    </row>
    <row r="20" spans="1:8" ht="13.15" customHeight="1" x14ac:dyDescent="0.4">
      <c r="B20" s="53" t="s">
        <v>44</v>
      </c>
      <c r="D20" s="144">
        <f>SUM(D18-D19)</f>
        <v>1752.1529518099999</v>
      </c>
      <c r="E20" s="144">
        <f>SUM(E18-E19)</f>
        <v>167.52108478499997</v>
      </c>
      <c r="F20" s="144">
        <f>SUM(F18-F19)</f>
        <v>1258.0622617599997</v>
      </c>
      <c r="G20" s="144">
        <f>SUM(G18-G19)</f>
        <v>26014.217797099998</v>
      </c>
      <c r="H20" s="144">
        <f>SUM(H18-H19)</f>
        <v>29191.954095454999</v>
      </c>
    </row>
    <row r="21" spans="1:8" x14ac:dyDescent="0.25">
      <c r="A21" s="52">
        <v>25001</v>
      </c>
      <c r="B21" s="52" t="s">
        <v>65</v>
      </c>
      <c r="C21" s="80" t="s">
        <v>80</v>
      </c>
      <c r="D21" s="140">
        <v>1049.1769389999999</v>
      </c>
      <c r="E21" s="140">
        <v>62.121194070000001</v>
      </c>
      <c r="F21" s="140">
        <v>102.68444580000001</v>
      </c>
      <c r="G21" s="140">
        <v>1654.534445</v>
      </c>
      <c r="H21" s="141">
        <f t="shared" ref="H21:H34" si="1">SUM(D21:G21)</f>
        <v>2868.5170238700002</v>
      </c>
    </row>
    <row r="22" spans="1:8" x14ac:dyDescent="0.25">
      <c r="A22" s="52">
        <v>25003</v>
      </c>
      <c r="B22" s="52" t="s">
        <v>67</v>
      </c>
      <c r="C22" s="80" t="s">
        <v>80</v>
      </c>
      <c r="D22" s="140">
        <v>763.77241730000003</v>
      </c>
      <c r="E22" s="140">
        <v>44.784629199999998</v>
      </c>
      <c r="F22" s="140">
        <v>101.31960100000001</v>
      </c>
      <c r="G22" s="140">
        <v>1647.845425</v>
      </c>
      <c r="H22" s="141">
        <f t="shared" si="1"/>
        <v>2557.7220725000002</v>
      </c>
    </row>
    <row r="23" spans="1:8" x14ac:dyDescent="0.25">
      <c r="A23" s="52">
        <v>25005</v>
      </c>
      <c r="B23" s="52" t="s">
        <v>68</v>
      </c>
      <c r="C23" s="80" t="s">
        <v>80</v>
      </c>
      <c r="D23" s="140">
        <v>2100.9921690000001</v>
      </c>
      <c r="E23" s="140">
        <v>114.0888223</v>
      </c>
      <c r="F23" s="140">
        <v>188.544151</v>
      </c>
      <c r="G23" s="140">
        <v>3104.2843939999998</v>
      </c>
      <c r="H23" s="141">
        <f t="shared" si="1"/>
        <v>5507.9095362999997</v>
      </c>
    </row>
    <row r="24" spans="1:8" x14ac:dyDescent="0.25">
      <c r="A24" s="52">
        <v>25007</v>
      </c>
      <c r="B24" s="52" t="s">
        <v>69</v>
      </c>
      <c r="C24" s="80" t="s">
        <v>80</v>
      </c>
      <c r="D24" s="140">
        <v>40.747923249999999</v>
      </c>
      <c r="E24" s="140">
        <v>3.1692970850000002</v>
      </c>
      <c r="F24" s="140">
        <v>10.153536900000001</v>
      </c>
      <c r="G24" s="140">
        <v>149.9615541</v>
      </c>
      <c r="H24" s="141">
        <f t="shared" si="1"/>
        <v>204.032311335</v>
      </c>
    </row>
    <row r="25" spans="1:8" x14ac:dyDescent="0.25">
      <c r="A25" s="52">
        <v>25009</v>
      </c>
      <c r="B25" s="52" t="s">
        <v>70</v>
      </c>
      <c r="C25" s="80" t="s">
        <v>80</v>
      </c>
      <c r="D25" s="140">
        <v>2818.0300539999998</v>
      </c>
      <c r="E25" s="140">
        <v>150.902376</v>
      </c>
      <c r="F25" s="140">
        <v>244.62664899999999</v>
      </c>
      <c r="G25" s="140">
        <v>4107.843699</v>
      </c>
      <c r="H25" s="141">
        <f t="shared" si="1"/>
        <v>7321.4027779999997</v>
      </c>
    </row>
    <row r="26" spans="1:8" x14ac:dyDescent="0.25">
      <c r="A26" s="52">
        <v>25011</v>
      </c>
      <c r="B26" s="52" t="s">
        <v>71</v>
      </c>
      <c r="C26" s="80" t="s">
        <v>80</v>
      </c>
      <c r="D26" s="140">
        <v>546.06229199999996</v>
      </c>
      <c r="E26" s="140">
        <v>30.8056378</v>
      </c>
      <c r="F26" s="140">
        <v>68.144589999999994</v>
      </c>
      <c r="G26" s="140">
        <v>1104.3851299999999</v>
      </c>
      <c r="H26" s="141">
        <f t="shared" si="1"/>
        <v>1749.3976497999997</v>
      </c>
    </row>
    <row r="27" spans="1:8" x14ac:dyDescent="0.25">
      <c r="A27" s="52">
        <v>25013</v>
      </c>
      <c r="B27" s="52" t="s">
        <v>72</v>
      </c>
      <c r="C27" s="80" t="s">
        <v>80</v>
      </c>
      <c r="D27" s="140">
        <v>1672.0713860000001</v>
      </c>
      <c r="E27" s="140">
        <v>95.364715899999993</v>
      </c>
      <c r="F27" s="140">
        <v>222.83201099999999</v>
      </c>
      <c r="G27" s="140">
        <v>3728.0098330000001</v>
      </c>
      <c r="H27" s="141">
        <f t="shared" si="1"/>
        <v>5718.2779459000003</v>
      </c>
    </row>
    <row r="28" spans="1:8" x14ac:dyDescent="0.25">
      <c r="A28" s="52">
        <v>25015</v>
      </c>
      <c r="B28" s="52" t="s">
        <v>73</v>
      </c>
      <c r="C28" s="80" t="s">
        <v>80</v>
      </c>
      <c r="D28" s="140">
        <v>654.30632360000004</v>
      </c>
      <c r="E28" s="140">
        <v>40.432574590000002</v>
      </c>
      <c r="F28" s="140">
        <v>89.957441000000003</v>
      </c>
      <c r="G28" s="140">
        <v>1528.531219</v>
      </c>
      <c r="H28" s="141">
        <f t="shared" si="1"/>
        <v>2313.2275581900003</v>
      </c>
    </row>
    <row r="29" spans="1:8" x14ac:dyDescent="0.25">
      <c r="A29" s="52">
        <v>25017</v>
      </c>
      <c r="B29" s="52" t="s">
        <v>74</v>
      </c>
      <c r="C29" s="80" t="s">
        <v>80</v>
      </c>
      <c r="D29" s="140">
        <v>5318.1478960000004</v>
      </c>
      <c r="E29" s="140">
        <v>286.22416449999997</v>
      </c>
      <c r="F29" s="140">
        <v>470.01903499999997</v>
      </c>
      <c r="G29" s="140">
        <v>7876.7683290000004</v>
      </c>
      <c r="H29" s="141">
        <f t="shared" si="1"/>
        <v>13951.159424500001</v>
      </c>
    </row>
    <row r="30" spans="1:8" x14ac:dyDescent="0.25">
      <c r="A30" s="52">
        <v>25019</v>
      </c>
      <c r="B30" s="52" t="s">
        <v>75</v>
      </c>
      <c r="C30" s="80" t="s">
        <v>80</v>
      </c>
      <c r="D30" s="140">
        <v>24.00042663</v>
      </c>
      <c r="E30" s="140">
        <v>2.0404076789999999</v>
      </c>
      <c r="F30" s="140">
        <v>7.2432680999999999</v>
      </c>
      <c r="G30" s="140">
        <v>99.095642260000005</v>
      </c>
      <c r="H30" s="141">
        <f t="shared" si="1"/>
        <v>132.37974466899999</v>
      </c>
    </row>
    <row r="31" spans="1:8" x14ac:dyDescent="0.25">
      <c r="A31" s="52">
        <v>25021</v>
      </c>
      <c r="B31" s="52" t="s">
        <v>76</v>
      </c>
      <c r="C31" s="80" t="s">
        <v>80</v>
      </c>
      <c r="D31" s="140">
        <v>2958.4531820000002</v>
      </c>
      <c r="E31" s="140">
        <v>155.19537159999999</v>
      </c>
      <c r="F31" s="140">
        <v>248.32807</v>
      </c>
      <c r="G31" s="140">
        <v>4115.1423089999998</v>
      </c>
      <c r="H31" s="141">
        <f t="shared" si="1"/>
        <v>7477.1189326000003</v>
      </c>
    </row>
    <row r="32" spans="1:8" x14ac:dyDescent="0.25">
      <c r="A32" s="52">
        <v>25023</v>
      </c>
      <c r="B32" s="52" t="s">
        <v>77</v>
      </c>
      <c r="C32" s="80" t="s">
        <v>80</v>
      </c>
      <c r="D32" s="140">
        <v>1692.9111989999999</v>
      </c>
      <c r="E32" s="140">
        <v>98.097566799999996</v>
      </c>
      <c r="F32" s="140">
        <v>174.09569200000001</v>
      </c>
      <c r="G32" s="140">
        <v>2702.2260620000002</v>
      </c>
      <c r="H32" s="141">
        <f t="shared" si="1"/>
        <v>4667.3305197999998</v>
      </c>
    </row>
    <row r="33" spans="1:8" x14ac:dyDescent="0.25">
      <c r="A33" s="52">
        <v>25025</v>
      </c>
      <c r="B33" s="52" t="s">
        <v>78</v>
      </c>
      <c r="C33" s="80" t="s">
        <v>80</v>
      </c>
      <c r="D33" s="140">
        <v>1233.3585800000001</v>
      </c>
      <c r="E33" s="140">
        <v>71.052484800000002</v>
      </c>
      <c r="F33" s="140">
        <v>118.45025</v>
      </c>
      <c r="G33" s="140">
        <v>2134.1726840000001</v>
      </c>
      <c r="H33" s="141">
        <f t="shared" si="1"/>
        <v>3557.0339988000005</v>
      </c>
    </row>
    <row r="34" spans="1:8" ht="15" x14ac:dyDescent="0.4">
      <c r="A34" s="52">
        <v>25027</v>
      </c>
      <c r="B34" s="52" t="s">
        <v>64</v>
      </c>
      <c r="C34" s="80" t="s">
        <v>80</v>
      </c>
      <c r="D34" s="142">
        <v>3536.1206510000002</v>
      </c>
      <c r="E34" s="142">
        <v>187.01850580000001</v>
      </c>
      <c r="F34" s="142">
        <v>303.98424599999998</v>
      </c>
      <c r="G34" s="142">
        <v>4943.8001670000003</v>
      </c>
      <c r="H34" s="143">
        <f t="shared" si="1"/>
        <v>8970.9235698000011</v>
      </c>
    </row>
    <row r="35" spans="1:8" ht="12" customHeight="1" x14ac:dyDescent="0.4">
      <c r="B35" s="53" t="s">
        <v>7</v>
      </c>
      <c r="D35" s="144">
        <f>SUM(D21:D34)</f>
        <v>24408.151438780002</v>
      </c>
      <c r="E35" s="144">
        <f>SUM(E21:E34)</f>
        <v>1341.297748124</v>
      </c>
      <c r="F35" s="144">
        <f>SUM(F21:F34)</f>
        <v>2350.3829868000003</v>
      </c>
      <c r="G35" s="144">
        <f>SUM(G21:G34)</f>
        <v>38896.600892360002</v>
      </c>
      <c r="H35" s="144">
        <f>SUM(H21:H34)</f>
        <v>66996.433066064012</v>
      </c>
    </row>
    <row r="36" spans="1:8" ht="10.9" customHeight="1" x14ac:dyDescent="0.4">
      <c r="B36" s="53" t="s">
        <v>45</v>
      </c>
      <c r="D36" s="144">
        <f>SUM(D22,D26,D27,D28)</f>
        <v>3636.2124188999996</v>
      </c>
      <c r="E36" s="144">
        <f>SUM(E22,E26,E27,E28)</f>
        <v>211.38755749000001</v>
      </c>
      <c r="F36" s="144">
        <f>SUM(F22,F26,F27,F28)</f>
        <v>482.25364300000001</v>
      </c>
      <c r="G36" s="144">
        <f>SUM(G22,G26,G27,G28)</f>
        <v>8008.7716070000006</v>
      </c>
      <c r="H36" s="144">
        <f>SUM(H22,H26,H27,H28)</f>
        <v>12338.625226389999</v>
      </c>
    </row>
    <row r="37" spans="1:8" ht="10.9" customHeight="1" x14ac:dyDescent="0.4">
      <c r="B37" s="53" t="s">
        <v>44</v>
      </c>
      <c r="D37" s="144">
        <f>SUM(D35-D36)</f>
        <v>20771.939019880003</v>
      </c>
      <c r="E37" s="144">
        <f>SUM(E35-E36)</f>
        <v>1129.9101906339999</v>
      </c>
      <c r="F37" s="144">
        <f>SUM(F35-F36)</f>
        <v>1868.1293438000002</v>
      </c>
      <c r="G37" s="144">
        <f>SUM(G35-G36)</f>
        <v>30887.82928536</v>
      </c>
      <c r="H37" s="144">
        <f>SUM(H35-H36)</f>
        <v>54657.807839674017</v>
      </c>
    </row>
    <row r="38" spans="1:8" ht="16.899999999999999" customHeight="1" x14ac:dyDescent="0.25">
      <c r="A38" s="52">
        <v>25001</v>
      </c>
      <c r="B38" s="52" t="s">
        <v>65</v>
      </c>
      <c r="C38" s="80" t="s">
        <v>66</v>
      </c>
      <c r="D38" s="140">
        <v>395.14276219999999</v>
      </c>
      <c r="E38" s="140">
        <v>41.822012700000002</v>
      </c>
      <c r="F38" s="140">
        <v>1136.800671</v>
      </c>
      <c r="G38" s="140">
        <v>15682.40791</v>
      </c>
      <c r="H38" s="141">
        <f>SUM(D38:G38)</f>
        <v>17256.173355899999</v>
      </c>
    </row>
    <row r="39" spans="1:8" x14ac:dyDescent="0.25">
      <c r="A39" s="52">
        <v>25003</v>
      </c>
      <c r="B39" s="52" t="s">
        <v>67</v>
      </c>
      <c r="C39" s="80" t="s">
        <v>66</v>
      </c>
      <c r="D39" s="140">
        <v>297.7024629</v>
      </c>
      <c r="E39" s="140">
        <v>31.283716609999999</v>
      </c>
      <c r="F39" s="140">
        <v>926.57744000000002</v>
      </c>
      <c r="G39" s="140">
        <v>13427.08977</v>
      </c>
      <c r="H39" s="141">
        <f t="shared" ref="H39:H92" si="2">SUM(D39:G39)</f>
        <v>14682.65338951</v>
      </c>
    </row>
    <row r="40" spans="1:8" x14ac:dyDescent="0.25">
      <c r="A40" s="52">
        <v>25005</v>
      </c>
      <c r="B40" s="52" t="s">
        <v>68</v>
      </c>
      <c r="C40" s="80" t="s">
        <v>66</v>
      </c>
      <c r="D40" s="140">
        <v>819.96085640000001</v>
      </c>
      <c r="E40" s="140">
        <v>77.774872849999994</v>
      </c>
      <c r="F40" s="140">
        <v>2115.950519</v>
      </c>
      <c r="G40" s="140">
        <v>30295.34001</v>
      </c>
      <c r="H40" s="141">
        <f t="shared" si="2"/>
        <v>33309.02625825</v>
      </c>
    </row>
    <row r="41" spans="1:8" x14ac:dyDescent="0.25">
      <c r="A41" s="52">
        <v>25007</v>
      </c>
      <c r="B41" s="52" t="s">
        <v>69</v>
      </c>
      <c r="C41" s="80" t="s">
        <v>66</v>
      </c>
      <c r="D41" s="140">
        <v>20.430275569999999</v>
      </c>
      <c r="E41" s="140">
        <v>2.1115048349999999</v>
      </c>
      <c r="F41" s="140">
        <v>146.71422759999999</v>
      </c>
      <c r="G41" s="140">
        <v>1603.6826289999999</v>
      </c>
      <c r="H41" s="141">
        <f t="shared" si="2"/>
        <v>1772.9386370049999</v>
      </c>
    </row>
    <row r="42" spans="1:8" x14ac:dyDescent="0.25">
      <c r="A42" s="52">
        <v>25009</v>
      </c>
      <c r="B42" s="52" t="s">
        <v>70</v>
      </c>
      <c r="C42" s="80" t="s">
        <v>66</v>
      </c>
      <c r="D42" s="140">
        <v>1061.386244</v>
      </c>
      <c r="E42" s="140">
        <v>102.4806177</v>
      </c>
      <c r="F42" s="140">
        <v>2694.88355</v>
      </c>
      <c r="G42" s="140">
        <v>40616.073759999999</v>
      </c>
      <c r="H42" s="141">
        <f t="shared" si="2"/>
        <v>44474.824171699998</v>
      </c>
    </row>
    <row r="43" spans="1:8" x14ac:dyDescent="0.25">
      <c r="A43" s="52">
        <v>25011</v>
      </c>
      <c r="B43" s="52" t="s">
        <v>71</v>
      </c>
      <c r="C43" s="80" t="s">
        <v>66</v>
      </c>
      <c r="D43" s="140">
        <v>213.6797206</v>
      </c>
      <c r="E43" s="140">
        <v>21.790330480000002</v>
      </c>
      <c r="F43" s="140">
        <v>588.63532099999998</v>
      </c>
      <c r="G43" s="140">
        <v>8553.0839859999996</v>
      </c>
      <c r="H43" s="141">
        <f t="shared" si="2"/>
        <v>9377.1893580799988</v>
      </c>
    </row>
    <row r="44" spans="1:8" x14ac:dyDescent="0.25">
      <c r="A44" s="52">
        <v>25013</v>
      </c>
      <c r="B44" s="52" t="s">
        <v>72</v>
      </c>
      <c r="C44" s="80" t="s">
        <v>66</v>
      </c>
      <c r="D44" s="140">
        <v>680.33398339999997</v>
      </c>
      <c r="E44" s="140">
        <v>67.456164799999996</v>
      </c>
      <c r="F44" s="140">
        <v>2208.8487300000002</v>
      </c>
      <c r="G44" s="140">
        <v>32626.074629999999</v>
      </c>
      <c r="H44" s="141">
        <f t="shared" si="2"/>
        <v>35582.713508200002</v>
      </c>
    </row>
    <row r="45" spans="1:8" x14ac:dyDescent="0.25">
      <c r="A45" s="52">
        <v>25015</v>
      </c>
      <c r="B45" s="52" t="s">
        <v>73</v>
      </c>
      <c r="C45" s="80" t="s">
        <v>66</v>
      </c>
      <c r="D45" s="140">
        <v>250.71952519999999</v>
      </c>
      <c r="E45" s="140">
        <v>28.658595420000001</v>
      </c>
      <c r="F45" s="140">
        <v>814.04828999999995</v>
      </c>
      <c r="G45" s="140">
        <v>12810.0213</v>
      </c>
      <c r="H45" s="141">
        <f t="shared" si="2"/>
        <v>13903.447710619999</v>
      </c>
    </row>
    <row r="46" spans="1:8" x14ac:dyDescent="0.25">
      <c r="A46" s="52">
        <v>25017</v>
      </c>
      <c r="B46" s="52" t="s">
        <v>74</v>
      </c>
      <c r="C46" s="80" t="s">
        <v>66</v>
      </c>
      <c r="D46" s="140">
        <v>2089.0532469999998</v>
      </c>
      <c r="E46" s="140">
        <v>195.43912599999999</v>
      </c>
      <c r="F46" s="140">
        <v>5285.1167699999996</v>
      </c>
      <c r="G46" s="140">
        <v>78713.836169999995</v>
      </c>
      <c r="H46" s="141">
        <f t="shared" si="2"/>
        <v>86283.445312999989</v>
      </c>
    </row>
    <row r="47" spans="1:8" x14ac:dyDescent="0.25">
      <c r="A47" s="52">
        <v>25019</v>
      </c>
      <c r="B47" s="52" t="s">
        <v>75</v>
      </c>
      <c r="C47" s="80" t="s">
        <v>66</v>
      </c>
      <c r="D47" s="140">
        <v>11.4804972</v>
      </c>
      <c r="E47" s="140">
        <v>1.29508296</v>
      </c>
      <c r="F47" s="140">
        <v>114.2532753</v>
      </c>
      <c r="G47" s="140">
        <v>1112.0950319999999</v>
      </c>
      <c r="H47" s="141">
        <f t="shared" si="2"/>
        <v>1239.1238874599999</v>
      </c>
    </row>
    <row r="48" spans="1:8" x14ac:dyDescent="0.25">
      <c r="A48" s="52">
        <v>25021</v>
      </c>
      <c r="B48" s="52" t="s">
        <v>76</v>
      </c>
      <c r="C48" s="80" t="s">
        <v>66</v>
      </c>
      <c r="D48" s="140">
        <v>1126.4388510000001</v>
      </c>
      <c r="E48" s="140">
        <v>106.16233219999999</v>
      </c>
      <c r="F48" s="140">
        <v>2650.0315839999998</v>
      </c>
      <c r="G48" s="140">
        <v>39263.44872</v>
      </c>
      <c r="H48" s="141">
        <f t="shared" si="2"/>
        <v>43146.081487199997</v>
      </c>
    </row>
    <row r="49" spans="1:8" x14ac:dyDescent="0.25">
      <c r="A49" s="52">
        <v>25023</v>
      </c>
      <c r="B49" s="52" t="s">
        <v>77</v>
      </c>
      <c r="C49" s="80" t="s">
        <v>66</v>
      </c>
      <c r="D49" s="140">
        <v>721.76828460000002</v>
      </c>
      <c r="E49" s="140">
        <v>66.500301309999998</v>
      </c>
      <c r="F49" s="140">
        <v>2146.8940299999999</v>
      </c>
      <c r="G49" s="140">
        <v>27059.28859</v>
      </c>
      <c r="H49" s="141">
        <f t="shared" si="2"/>
        <v>29994.451205910002</v>
      </c>
    </row>
    <row r="50" spans="1:8" x14ac:dyDescent="0.25">
      <c r="A50" s="52">
        <v>25025</v>
      </c>
      <c r="B50" s="52" t="s">
        <v>78</v>
      </c>
      <c r="C50" s="80" t="s">
        <v>66</v>
      </c>
      <c r="D50" s="140">
        <v>479.60417699999999</v>
      </c>
      <c r="E50" s="140">
        <v>48.400398199999998</v>
      </c>
      <c r="F50" s="140">
        <v>1403.5980300000001</v>
      </c>
      <c r="G50" s="140">
        <v>22969.748319999999</v>
      </c>
      <c r="H50" s="141">
        <f t="shared" si="2"/>
        <v>24901.3509252</v>
      </c>
    </row>
    <row r="51" spans="1:8" ht="15" x14ac:dyDescent="0.4">
      <c r="A51" s="52">
        <v>25027</v>
      </c>
      <c r="B51" s="52" t="s">
        <v>64</v>
      </c>
      <c r="C51" s="80" t="s">
        <v>66</v>
      </c>
      <c r="D51" s="142">
        <v>1363.1076499999999</v>
      </c>
      <c r="E51" s="142">
        <v>127.0321256</v>
      </c>
      <c r="F51" s="142">
        <v>3332.96893</v>
      </c>
      <c r="G51" s="142">
        <v>47955.809950000003</v>
      </c>
      <c r="H51" s="143">
        <f t="shared" si="2"/>
        <v>52778.918655600006</v>
      </c>
    </row>
    <row r="52" spans="1:8" ht="12" customHeight="1" x14ac:dyDescent="0.4">
      <c r="D52" s="144">
        <f>SUM(D38:D51)</f>
        <v>9530.8085370699991</v>
      </c>
      <c r="E52" s="144">
        <f>SUM(E38:E51)</f>
        <v>918.20718166499989</v>
      </c>
      <c r="F52" s="144">
        <f>SUM(F38:F51)</f>
        <v>25565.321367899996</v>
      </c>
      <c r="G52" s="144">
        <f>SUM(G38:G51)</f>
        <v>372688.00077700004</v>
      </c>
      <c r="H52" s="144">
        <f>SUM(H38:H51)</f>
        <v>408702.33786363498</v>
      </c>
    </row>
    <row r="53" spans="1:8" x14ac:dyDescent="0.25">
      <c r="A53" s="52">
        <v>25001</v>
      </c>
      <c r="B53" s="52" t="s">
        <v>65</v>
      </c>
      <c r="C53" s="80" t="s">
        <v>79</v>
      </c>
      <c r="D53" s="140">
        <v>2.4328857890000002</v>
      </c>
      <c r="E53" s="140">
        <v>0.32003215499999998</v>
      </c>
      <c r="F53" s="140">
        <v>2.8357445399999999</v>
      </c>
      <c r="G53" s="140">
        <v>81.367073739999995</v>
      </c>
      <c r="H53" s="141">
        <f t="shared" si="2"/>
        <v>86.955736223999992</v>
      </c>
    </row>
    <row r="54" spans="1:8" x14ac:dyDescent="0.25">
      <c r="A54" s="52">
        <v>25003</v>
      </c>
      <c r="B54" s="52" t="s">
        <v>67</v>
      </c>
      <c r="C54" s="80" t="s">
        <v>79</v>
      </c>
      <c r="D54" s="140">
        <v>1.7816412349999999</v>
      </c>
      <c r="E54" s="140">
        <v>0.23429903799999999</v>
      </c>
      <c r="F54" s="140">
        <v>2.4018761400000002</v>
      </c>
      <c r="G54" s="140">
        <v>67.905522849999997</v>
      </c>
      <c r="H54" s="141">
        <f t="shared" si="2"/>
        <v>72.323339262999994</v>
      </c>
    </row>
    <row r="55" spans="1:8" x14ac:dyDescent="0.25">
      <c r="A55" s="52">
        <v>25005</v>
      </c>
      <c r="B55" s="52" t="s">
        <v>68</v>
      </c>
      <c r="C55" s="80" t="s">
        <v>79</v>
      </c>
      <c r="D55" s="140">
        <v>4.4030911269999997</v>
      </c>
      <c r="E55" s="140">
        <v>0.57920123400000001</v>
      </c>
      <c r="F55" s="140">
        <v>5.1320387099999998</v>
      </c>
      <c r="G55" s="140">
        <v>147.25666609999999</v>
      </c>
      <c r="H55" s="141">
        <f t="shared" si="2"/>
        <v>157.370997171</v>
      </c>
    </row>
    <row r="56" spans="1:8" x14ac:dyDescent="0.25">
      <c r="A56" s="52">
        <v>25007</v>
      </c>
      <c r="B56" s="52" t="s">
        <v>69</v>
      </c>
      <c r="C56" s="80" t="s">
        <v>79</v>
      </c>
      <c r="D56" s="140">
        <v>9.7946538E-2</v>
      </c>
      <c r="E56" s="140">
        <v>1.2880987E-2</v>
      </c>
      <c r="F56" s="140">
        <v>0.132045364</v>
      </c>
      <c r="G56" s="140">
        <v>3.7331820590000002</v>
      </c>
      <c r="H56" s="141">
        <f t="shared" si="2"/>
        <v>3.9760549480000003</v>
      </c>
    </row>
    <row r="57" spans="1:8" x14ac:dyDescent="0.25">
      <c r="A57" s="52">
        <v>25009</v>
      </c>
      <c r="B57" s="52" t="s">
        <v>70</v>
      </c>
      <c r="C57" s="80" t="s">
        <v>79</v>
      </c>
      <c r="D57" s="140">
        <v>5.8093924079999999</v>
      </c>
      <c r="E57" s="140">
        <v>0.76419521099999999</v>
      </c>
      <c r="F57" s="140">
        <v>6.7709580599999999</v>
      </c>
      <c r="G57" s="140">
        <v>194.28427679999999</v>
      </c>
      <c r="H57" s="141">
        <f t="shared" si="2"/>
        <v>207.62882247899998</v>
      </c>
    </row>
    <row r="58" spans="1:8" x14ac:dyDescent="0.25">
      <c r="A58" s="52">
        <v>25011</v>
      </c>
      <c r="B58" s="52" t="s">
        <v>71</v>
      </c>
      <c r="C58" s="80" t="s">
        <v>79</v>
      </c>
      <c r="D58" s="140">
        <v>1.244835637</v>
      </c>
      <c r="E58" s="140">
        <v>0.16370994999999999</v>
      </c>
      <c r="F58" s="140">
        <v>1.67819067</v>
      </c>
      <c r="G58" s="140">
        <v>47.446598270000003</v>
      </c>
      <c r="H58" s="141">
        <f t="shared" si="2"/>
        <v>50.533334527000001</v>
      </c>
    </row>
    <row r="59" spans="1:8" x14ac:dyDescent="0.25">
      <c r="A59" s="52">
        <v>25013</v>
      </c>
      <c r="B59" s="52" t="s">
        <v>72</v>
      </c>
      <c r="C59" s="80" t="s">
        <v>79</v>
      </c>
      <c r="D59" s="140">
        <v>3.6580416310000001</v>
      </c>
      <c r="E59" s="140">
        <v>0.48104101199999999</v>
      </c>
      <c r="F59" s="140">
        <v>4.9312078000000001</v>
      </c>
      <c r="G59" s="140">
        <v>139.4170513</v>
      </c>
      <c r="H59" s="141">
        <f t="shared" si="2"/>
        <v>148.487341743</v>
      </c>
    </row>
    <row r="60" spans="1:8" x14ac:dyDescent="0.25">
      <c r="A60" s="52">
        <v>25015</v>
      </c>
      <c r="B60" s="52" t="s">
        <v>73</v>
      </c>
      <c r="C60" s="80" t="s">
        <v>79</v>
      </c>
      <c r="D60" s="140">
        <v>1.591471917</v>
      </c>
      <c r="E60" s="140">
        <v>0.20928706799999999</v>
      </c>
      <c r="F60" s="140">
        <v>2.1455092499999999</v>
      </c>
      <c r="G60" s="140">
        <v>60.657048809999999</v>
      </c>
      <c r="H60" s="141">
        <f t="shared" si="2"/>
        <v>64.603317044999997</v>
      </c>
    </row>
    <row r="61" spans="1:8" x14ac:dyDescent="0.25">
      <c r="A61" s="52">
        <v>25017</v>
      </c>
      <c r="B61" s="52" t="s">
        <v>74</v>
      </c>
      <c r="C61" s="80" t="s">
        <v>79</v>
      </c>
      <c r="D61" s="140">
        <v>10.952065149999999</v>
      </c>
      <c r="E61" s="140">
        <v>1.44064269</v>
      </c>
      <c r="F61" s="140">
        <v>12.7652188</v>
      </c>
      <c r="G61" s="140">
        <v>366.28452010000001</v>
      </c>
      <c r="H61" s="141">
        <f t="shared" si="2"/>
        <v>391.44244674000004</v>
      </c>
    </row>
    <row r="62" spans="1:8" x14ac:dyDescent="0.25">
      <c r="A62" s="52">
        <v>25019</v>
      </c>
      <c r="B62" s="52" t="s">
        <v>75</v>
      </c>
      <c r="C62" s="80" t="s">
        <v>79</v>
      </c>
      <c r="D62" s="140">
        <v>5.5921000999999998E-2</v>
      </c>
      <c r="E62" s="140">
        <v>7.3536360000000002E-3</v>
      </c>
      <c r="F62" s="140">
        <v>7.5384321000000004E-2</v>
      </c>
      <c r="G62" s="140">
        <v>2.1313172499999999</v>
      </c>
      <c r="H62" s="141">
        <f t="shared" si="2"/>
        <v>2.2699762080000001</v>
      </c>
    </row>
    <row r="63" spans="1:8" x14ac:dyDescent="0.25">
      <c r="A63" s="52">
        <v>25021</v>
      </c>
      <c r="B63" s="52" t="s">
        <v>76</v>
      </c>
      <c r="C63" s="80" t="s">
        <v>79</v>
      </c>
      <c r="D63" s="140">
        <v>6.0606815159999998</v>
      </c>
      <c r="E63" s="140">
        <v>0.797204829</v>
      </c>
      <c r="F63" s="140">
        <v>7.06403377</v>
      </c>
      <c r="G63" s="140">
        <v>202.68570510000001</v>
      </c>
      <c r="H63" s="141">
        <f t="shared" si="2"/>
        <v>216.60762521500001</v>
      </c>
    </row>
    <row r="64" spans="1:8" x14ac:dyDescent="0.25">
      <c r="A64" s="52">
        <v>25023</v>
      </c>
      <c r="B64" s="52" t="s">
        <v>77</v>
      </c>
      <c r="C64" s="80" t="s">
        <v>79</v>
      </c>
      <c r="D64" s="140">
        <v>3.6984021120000001</v>
      </c>
      <c r="E64" s="140">
        <v>0.48650089699999999</v>
      </c>
      <c r="F64" s="140">
        <v>4.3107635000000002</v>
      </c>
      <c r="G64" s="140">
        <v>123.6908339</v>
      </c>
      <c r="H64" s="141">
        <f t="shared" si="2"/>
        <v>132.18650040899999</v>
      </c>
    </row>
    <row r="65" spans="1:8" x14ac:dyDescent="0.25">
      <c r="A65" s="52">
        <v>25025</v>
      </c>
      <c r="B65" s="52" t="s">
        <v>78</v>
      </c>
      <c r="C65" s="80" t="s">
        <v>79</v>
      </c>
      <c r="D65" s="140">
        <v>2.6202897539999999</v>
      </c>
      <c r="E65" s="140">
        <v>0.34468591999999998</v>
      </c>
      <c r="F65" s="140">
        <v>3.0543686000000001</v>
      </c>
      <c r="G65" s="140">
        <v>87.633737330000002</v>
      </c>
      <c r="H65" s="141">
        <f t="shared" si="2"/>
        <v>93.653081604000008</v>
      </c>
    </row>
    <row r="66" spans="1:8" ht="15" x14ac:dyDescent="0.4">
      <c r="A66" s="52">
        <v>25027</v>
      </c>
      <c r="B66" s="52" t="s">
        <v>64</v>
      </c>
      <c r="C66" s="80" t="s">
        <v>79</v>
      </c>
      <c r="D66" s="142">
        <v>7.2688934349999998</v>
      </c>
      <c r="E66" s="142">
        <v>0.95616795300000001</v>
      </c>
      <c r="F66" s="142">
        <v>8.4723056999999997</v>
      </c>
      <c r="G66" s="142">
        <v>243.1015295</v>
      </c>
      <c r="H66" s="143">
        <f t="shared" si="2"/>
        <v>259.79889658799999</v>
      </c>
    </row>
    <row r="67" spans="1:8" ht="14.45" customHeight="1" x14ac:dyDescent="0.4">
      <c r="D67" s="144">
        <f>SUM(D53:D66)</f>
        <v>51.675559249999999</v>
      </c>
      <c r="E67" s="144">
        <f>SUM(E53:E66)</f>
        <v>6.7972025800000004</v>
      </c>
      <c r="F67" s="144">
        <f>SUM(F53:F66)</f>
        <v>61.769645224999998</v>
      </c>
      <c r="G67" s="144">
        <f>SUM(G53:G66)</f>
        <v>1767.595063109</v>
      </c>
      <c r="H67" s="144">
        <f>SUM(H53:H66)</f>
        <v>1887.8374701639998</v>
      </c>
    </row>
    <row r="68" spans="1:8" x14ac:dyDescent="0.25">
      <c r="F68" s="145">
        <v>4.1500000000000004</v>
      </c>
    </row>
    <row r="70" spans="1:8" ht="16.149999999999999" customHeight="1" x14ac:dyDescent="0.25">
      <c r="A70" s="53" t="s">
        <v>173</v>
      </c>
    </row>
    <row r="71" spans="1:8" ht="10.15" customHeight="1" x14ac:dyDescent="0.25">
      <c r="A71" s="79" t="s">
        <v>159</v>
      </c>
      <c r="B71" s="53"/>
    </row>
    <row r="72" spans="1:8" s="139" customFormat="1" ht="13.15" customHeight="1" x14ac:dyDescent="0.25">
      <c r="A72" s="138" t="s">
        <v>160</v>
      </c>
      <c r="B72" s="139" t="s">
        <v>161</v>
      </c>
      <c r="C72" s="138" t="s">
        <v>162</v>
      </c>
      <c r="D72" s="138" t="s">
        <v>98</v>
      </c>
      <c r="E72" s="138" t="s">
        <v>97</v>
      </c>
      <c r="F72" s="138" t="s">
        <v>96</v>
      </c>
      <c r="G72" s="138" t="s">
        <v>95</v>
      </c>
      <c r="H72" s="138" t="s">
        <v>163</v>
      </c>
    </row>
    <row r="73" spans="1:8" x14ac:dyDescent="0.25">
      <c r="A73" s="52">
        <v>25001</v>
      </c>
      <c r="B73" s="52" t="s">
        <v>65</v>
      </c>
      <c r="C73" s="80" t="s">
        <v>81</v>
      </c>
      <c r="D73" s="140">
        <v>76.562971779999998</v>
      </c>
      <c r="E73" s="140">
        <v>4.0584286030000003</v>
      </c>
      <c r="F73" s="140">
        <v>5.0082632499999997</v>
      </c>
      <c r="G73" s="140">
        <v>114.83464600000001</v>
      </c>
      <c r="H73" s="141">
        <f t="shared" si="2"/>
        <v>200.464309633</v>
      </c>
    </row>
    <row r="74" spans="1:8" x14ac:dyDescent="0.25">
      <c r="A74" s="52">
        <v>25003</v>
      </c>
      <c r="B74" s="52" t="s">
        <v>67</v>
      </c>
      <c r="C74" s="80" t="s">
        <v>81</v>
      </c>
      <c r="D74" s="140">
        <v>53.524352550000003</v>
      </c>
      <c r="E74" s="140">
        <v>3.3736342650000002</v>
      </c>
      <c r="F74" s="140">
        <v>4.5295420699999998</v>
      </c>
      <c r="G74" s="140">
        <v>100.0846291</v>
      </c>
      <c r="H74" s="141">
        <f t="shared" si="2"/>
        <v>161.51215798499999</v>
      </c>
    </row>
    <row r="75" spans="1:8" x14ac:dyDescent="0.25">
      <c r="A75" s="52">
        <v>25005</v>
      </c>
      <c r="B75" s="52" t="s">
        <v>68</v>
      </c>
      <c r="C75" s="80" t="s">
        <v>81</v>
      </c>
      <c r="D75" s="140">
        <v>141.43683050000001</v>
      </c>
      <c r="E75" s="140">
        <v>7.4316911540000001</v>
      </c>
      <c r="F75" s="140">
        <v>9.2490161499999992</v>
      </c>
      <c r="G75" s="140">
        <v>213.3235421</v>
      </c>
      <c r="H75" s="141">
        <f t="shared" si="2"/>
        <v>371.44107990399999</v>
      </c>
    </row>
    <row r="76" spans="1:8" x14ac:dyDescent="0.25">
      <c r="A76" s="52">
        <v>25007</v>
      </c>
      <c r="B76" s="52" t="s">
        <v>69</v>
      </c>
      <c r="C76" s="80" t="s">
        <v>81</v>
      </c>
      <c r="D76" s="140">
        <v>2.9653081449999998</v>
      </c>
      <c r="E76" s="140">
        <v>0.219822081</v>
      </c>
      <c r="F76" s="140">
        <v>0.32500628599999998</v>
      </c>
      <c r="G76" s="140">
        <v>6.3894147229999998</v>
      </c>
      <c r="H76" s="141">
        <f t="shared" si="2"/>
        <v>9.8995512350000006</v>
      </c>
    </row>
    <row r="77" spans="1:8" x14ac:dyDescent="0.25">
      <c r="A77" s="52">
        <v>25009</v>
      </c>
      <c r="B77" s="52" t="s">
        <v>70</v>
      </c>
      <c r="C77" s="80" t="s">
        <v>81</v>
      </c>
      <c r="D77" s="140">
        <v>187.09030060000001</v>
      </c>
      <c r="E77" s="140">
        <v>9.8061885770000004</v>
      </c>
      <c r="F77" s="140">
        <v>12.39409597</v>
      </c>
      <c r="G77" s="140">
        <v>288.7124081</v>
      </c>
      <c r="H77" s="141">
        <f t="shared" si="2"/>
        <v>498.00299324700001</v>
      </c>
    </row>
    <row r="78" spans="1:8" x14ac:dyDescent="0.25">
      <c r="A78" s="52">
        <v>25011</v>
      </c>
      <c r="B78" s="52" t="s">
        <v>71</v>
      </c>
      <c r="C78" s="80" t="s">
        <v>81</v>
      </c>
      <c r="D78" s="140">
        <v>37.555133060000003</v>
      </c>
      <c r="E78" s="140">
        <v>2.3273287470000001</v>
      </c>
      <c r="F78" s="140">
        <v>2.9939588100000001</v>
      </c>
      <c r="G78" s="140">
        <v>66.307333610000001</v>
      </c>
      <c r="H78" s="141">
        <f t="shared" si="2"/>
        <v>109.18375422700001</v>
      </c>
    </row>
    <row r="79" spans="1:8" x14ac:dyDescent="0.25">
      <c r="A79" s="52">
        <v>25013</v>
      </c>
      <c r="B79" s="52" t="s">
        <v>72</v>
      </c>
      <c r="C79" s="80" t="s">
        <v>81</v>
      </c>
      <c r="D79" s="140">
        <v>111.46722490000001</v>
      </c>
      <c r="E79" s="140">
        <v>7.1921246229999998</v>
      </c>
      <c r="F79" s="140">
        <v>9.1492608799999999</v>
      </c>
      <c r="G79" s="140">
        <v>204.08379769999999</v>
      </c>
      <c r="H79" s="141">
        <f t="shared" si="2"/>
        <v>331.89240810299998</v>
      </c>
    </row>
    <row r="80" spans="1:8" x14ac:dyDescent="0.25">
      <c r="A80" s="52">
        <v>25015</v>
      </c>
      <c r="B80" s="52" t="s">
        <v>73</v>
      </c>
      <c r="C80" s="80" t="s">
        <v>81</v>
      </c>
      <c r="D80" s="140">
        <v>47.50435658</v>
      </c>
      <c r="E80" s="140">
        <v>3.0673306180000002</v>
      </c>
      <c r="F80" s="140">
        <v>3.8353402490000001</v>
      </c>
      <c r="G80" s="140">
        <v>86.981311739999995</v>
      </c>
      <c r="H80" s="141">
        <f t="shared" si="2"/>
        <v>141.38833918699999</v>
      </c>
    </row>
    <row r="81" spans="1:8" x14ac:dyDescent="0.25">
      <c r="A81" s="52">
        <v>25017</v>
      </c>
      <c r="B81" s="52" t="s">
        <v>74</v>
      </c>
      <c r="C81" s="80" t="s">
        <v>81</v>
      </c>
      <c r="D81" s="140">
        <v>352.867231</v>
      </c>
      <c r="E81" s="140">
        <v>18.605046420000001</v>
      </c>
      <c r="F81" s="140">
        <v>23.557823460000002</v>
      </c>
      <c r="G81" s="140">
        <v>547.73802509999996</v>
      </c>
      <c r="H81" s="141">
        <f t="shared" si="2"/>
        <v>942.76812597999992</v>
      </c>
    </row>
    <row r="82" spans="1:8" x14ac:dyDescent="0.25">
      <c r="A82" s="52">
        <v>25019</v>
      </c>
      <c r="B82" s="52" t="s">
        <v>75</v>
      </c>
      <c r="C82" s="80" t="s">
        <v>81</v>
      </c>
      <c r="D82" s="140">
        <v>1.7099723120000001</v>
      </c>
      <c r="E82" s="140">
        <v>0.128894594</v>
      </c>
      <c r="F82" s="140">
        <v>0.217105518</v>
      </c>
      <c r="G82" s="140">
        <v>3.9446188449999999</v>
      </c>
      <c r="H82" s="141">
        <f t="shared" si="2"/>
        <v>6.0005912690000001</v>
      </c>
    </row>
    <row r="83" spans="1:8" x14ac:dyDescent="0.25">
      <c r="A83" s="52">
        <v>25021</v>
      </c>
      <c r="B83" s="52" t="s">
        <v>76</v>
      </c>
      <c r="C83" s="80" t="s">
        <v>81</v>
      </c>
      <c r="D83" s="140">
        <v>195.4974163</v>
      </c>
      <c r="E83" s="140">
        <v>10.10934131</v>
      </c>
      <c r="F83" s="140">
        <v>12.644621900000001</v>
      </c>
      <c r="G83" s="140">
        <v>293.19060439999998</v>
      </c>
      <c r="H83" s="141">
        <f t="shared" si="2"/>
        <v>511.44198390999998</v>
      </c>
    </row>
    <row r="84" spans="1:8" x14ac:dyDescent="0.25">
      <c r="A84" s="52">
        <v>25023</v>
      </c>
      <c r="B84" s="52" t="s">
        <v>77</v>
      </c>
      <c r="C84" s="80" t="s">
        <v>81</v>
      </c>
      <c r="D84" s="140">
        <v>117.8159679</v>
      </c>
      <c r="E84" s="140">
        <v>6.2898644859999999</v>
      </c>
      <c r="F84" s="140">
        <v>8.1272255700000002</v>
      </c>
      <c r="G84" s="140">
        <v>181.70327270000001</v>
      </c>
      <c r="H84" s="141">
        <f t="shared" si="2"/>
        <v>313.936330656</v>
      </c>
    </row>
    <row r="85" spans="1:8" x14ac:dyDescent="0.25">
      <c r="A85" s="52">
        <v>25025</v>
      </c>
      <c r="B85" s="52" t="s">
        <v>78</v>
      </c>
      <c r="C85" s="80" t="s">
        <v>81</v>
      </c>
      <c r="D85" s="140">
        <v>83.931808899999993</v>
      </c>
      <c r="E85" s="140">
        <v>4.649730913</v>
      </c>
      <c r="F85" s="140">
        <v>5.7137016699999998</v>
      </c>
      <c r="G85" s="140">
        <v>136.8880059</v>
      </c>
      <c r="H85" s="141">
        <f t="shared" si="2"/>
        <v>231.18324738299998</v>
      </c>
    </row>
    <row r="86" spans="1:8" ht="15" x14ac:dyDescent="0.4">
      <c r="A86" s="52">
        <v>25027</v>
      </c>
      <c r="B86" s="52" t="s">
        <v>64</v>
      </c>
      <c r="C86" s="80" t="s">
        <v>81</v>
      </c>
      <c r="D86" s="142">
        <v>234.122736</v>
      </c>
      <c r="E86" s="142">
        <v>12.113732260000001</v>
      </c>
      <c r="F86" s="142">
        <v>15.71686278</v>
      </c>
      <c r="G86" s="142">
        <v>361.49925389999999</v>
      </c>
      <c r="H86" s="143">
        <f t="shared" si="2"/>
        <v>623.45258493999995</v>
      </c>
    </row>
    <row r="87" spans="1:8" ht="12" customHeight="1" x14ac:dyDescent="0.4">
      <c r="D87" s="144">
        <f>SUM(D73:D86)</f>
        <v>1644.0516105270001</v>
      </c>
      <c r="E87" s="144">
        <f>SUM(E73:E86)</f>
        <v>89.373158651000011</v>
      </c>
      <c r="F87" s="144">
        <f>SUM(F73:F86)</f>
        <v>113.46182456300001</v>
      </c>
      <c r="G87" s="144">
        <f>SUM(G73:G86)</f>
        <v>2605.6808639179994</v>
      </c>
      <c r="H87" s="144">
        <f>SUM(H73:H86)</f>
        <v>4452.567457659</v>
      </c>
    </row>
    <row r="88" spans="1:8" x14ac:dyDescent="0.25">
      <c r="A88" s="52">
        <v>25001</v>
      </c>
      <c r="B88" s="52" t="s">
        <v>65</v>
      </c>
      <c r="C88" s="80" t="s">
        <v>82</v>
      </c>
      <c r="D88" s="140">
        <v>67.800181699999996</v>
      </c>
      <c r="E88" s="140">
        <v>3.5146644390000001</v>
      </c>
      <c r="F88" s="140">
        <v>2.585534483</v>
      </c>
      <c r="G88" s="140">
        <v>60.696562020000002</v>
      </c>
      <c r="H88" s="141">
        <f t="shared" si="2"/>
        <v>134.59694264199999</v>
      </c>
    </row>
    <row r="89" spans="1:8" x14ac:dyDescent="0.25">
      <c r="A89" s="52">
        <v>25003</v>
      </c>
      <c r="B89" s="52" t="s">
        <v>67</v>
      </c>
      <c r="C89" s="80" t="s">
        <v>82</v>
      </c>
      <c r="D89" s="140">
        <v>47.186923499999999</v>
      </c>
      <c r="E89" s="140">
        <v>2.9628489490000001</v>
      </c>
      <c r="F89" s="140">
        <v>2.6893159459999998</v>
      </c>
      <c r="G89" s="140">
        <v>59.250993319999999</v>
      </c>
      <c r="H89" s="141">
        <f t="shared" si="2"/>
        <v>112.090081715</v>
      </c>
    </row>
    <row r="90" spans="1:8" x14ac:dyDescent="0.25">
      <c r="A90" s="52">
        <v>25005</v>
      </c>
      <c r="B90" s="52" t="s">
        <v>68</v>
      </c>
      <c r="C90" s="80" t="s">
        <v>82</v>
      </c>
      <c r="D90" s="140">
        <v>125.4922588</v>
      </c>
      <c r="E90" s="140">
        <v>6.4450504439999996</v>
      </c>
      <c r="F90" s="140">
        <v>4.8498591720000004</v>
      </c>
      <c r="G90" s="140">
        <v>114.9204613</v>
      </c>
      <c r="H90" s="141">
        <f t="shared" si="2"/>
        <v>251.70762971600001</v>
      </c>
    </row>
    <row r="91" spans="1:8" x14ac:dyDescent="0.25">
      <c r="A91" s="52">
        <v>25007</v>
      </c>
      <c r="B91" s="52" t="s">
        <v>69</v>
      </c>
      <c r="C91" s="80" t="s">
        <v>82</v>
      </c>
      <c r="D91" s="140">
        <v>2.6162723470000002</v>
      </c>
      <c r="E91" s="140">
        <v>0.196216163</v>
      </c>
      <c r="F91" s="140">
        <v>0.21784521500000001</v>
      </c>
      <c r="G91" s="140">
        <v>4.0749376970000002</v>
      </c>
      <c r="H91" s="141">
        <f t="shared" si="2"/>
        <v>7.1052714220000004</v>
      </c>
    </row>
    <row r="92" spans="1:8" x14ac:dyDescent="0.25">
      <c r="A92" s="52">
        <v>25009</v>
      </c>
      <c r="B92" s="52" t="s">
        <v>70</v>
      </c>
      <c r="C92" s="80" t="s">
        <v>82</v>
      </c>
      <c r="D92" s="140">
        <v>166.0316933</v>
      </c>
      <c r="E92" s="140">
        <v>8.5038102460000005</v>
      </c>
      <c r="F92" s="140">
        <v>6.5724313130000001</v>
      </c>
      <c r="G92" s="140">
        <v>158.2438827</v>
      </c>
      <c r="H92" s="141">
        <f t="shared" si="2"/>
        <v>339.35181755899998</v>
      </c>
    </row>
    <row r="93" spans="1:8" x14ac:dyDescent="0.25">
      <c r="A93" s="52">
        <v>25011</v>
      </c>
      <c r="B93" s="52" t="s">
        <v>71</v>
      </c>
      <c r="C93" s="80" t="s">
        <v>82</v>
      </c>
      <c r="D93" s="140">
        <v>33.121141039999998</v>
      </c>
      <c r="E93" s="140">
        <v>2.0411247690000001</v>
      </c>
      <c r="F93" s="140">
        <v>1.7214047210000001</v>
      </c>
      <c r="G93" s="140">
        <v>38.055889020000002</v>
      </c>
      <c r="H93" s="141">
        <f t="shared" ref="H93:H116" si="3">SUM(D93:G93)</f>
        <v>74.939559549999998</v>
      </c>
    </row>
    <row r="94" spans="1:8" x14ac:dyDescent="0.25">
      <c r="A94" s="52">
        <v>25013</v>
      </c>
      <c r="B94" s="52" t="s">
        <v>72</v>
      </c>
      <c r="C94" s="80" t="s">
        <v>82</v>
      </c>
      <c r="D94" s="140">
        <v>98.403961210000006</v>
      </c>
      <c r="E94" s="140">
        <v>6.3405545769999998</v>
      </c>
      <c r="F94" s="140">
        <v>5.3821004859999997</v>
      </c>
      <c r="G94" s="140">
        <v>120.3401959</v>
      </c>
      <c r="H94" s="141">
        <f t="shared" si="3"/>
        <v>230.46681217299999</v>
      </c>
    </row>
    <row r="95" spans="1:8" x14ac:dyDescent="0.25">
      <c r="A95" s="52">
        <v>25015</v>
      </c>
      <c r="B95" s="52" t="s">
        <v>73</v>
      </c>
      <c r="C95" s="80" t="s">
        <v>82</v>
      </c>
      <c r="D95" s="140">
        <v>41.850755730000003</v>
      </c>
      <c r="E95" s="140">
        <v>2.698679351</v>
      </c>
      <c r="F95" s="140">
        <v>2.2077872680000001</v>
      </c>
      <c r="G95" s="140">
        <v>50.689257009999999</v>
      </c>
      <c r="H95" s="141">
        <f t="shared" si="3"/>
        <v>97.446479358999994</v>
      </c>
    </row>
    <row r="96" spans="1:8" x14ac:dyDescent="0.25">
      <c r="A96" s="52">
        <v>25017</v>
      </c>
      <c r="B96" s="52" t="s">
        <v>74</v>
      </c>
      <c r="C96" s="80" t="s">
        <v>82</v>
      </c>
      <c r="D96" s="140">
        <v>313.1657017</v>
      </c>
      <c r="E96" s="140">
        <v>16.14650748</v>
      </c>
      <c r="F96" s="140">
        <v>12.56846681</v>
      </c>
      <c r="G96" s="140">
        <v>301.52638439999998</v>
      </c>
      <c r="H96" s="141">
        <f t="shared" si="3"/>
        <v>643.40706038999997</v>
      </c>
    </row>
    <row r="97" spans="1:8" x14ac:dyDescent="0.25">
      <c r="A97" s="52">
        <v>25019</v>
      </c>
      <c r="B97" s="52" t="s">
        <v>75</v>
      </c>
      <c r="C97" s="80" t="s">
        <v>82</v>
      </c>
      <c r="D97" s="140">
        <v>1.5103161890000001</v>
      </c>
      <c r="E97" s="140">
        <v>0.11532308300000001</v>
      </c>
      <c r="F97" s="140">
        <v>0.15345913799999999</v>
      </c>
      <c r="G97" s="140">
        <v>2.6006026040000001</v>
      </c>
      <c r="H97" s="141">
        <f t="shared" si="3"/>
        <v>4.3797010140000001</v>
      </c>
    </row>
    <row r="98" spans="1:8" x14ac:dyDescent="0.25">
      <c r="A98" s="52">
        <v>25021</v>
      </c>
      <c r="B98" s="52" t="s">
        <v>76</v>
      </c>
      <c r="C98" s="80" t="s">
        <v>82</v>
      </c>
      <c r="D98" s="140">
        <v>173.5229061</v>
      </c>
      <c r="E98" s="140">
        <v>8.7545686959999998</v>
      </c>
      <c r="F98" s="140">
        <v>6.5947993509999998</v>
      </c>
      <c r="G98" s="140">
        <v>157.74447699999999</v>
      </c>
      <c r="H98" s="141">
        <f t="shared" si="3"/>
        <v>346.616751147</v>
      </c>
    </row>
    <row r="99" spans="1:8" x14ac:dyDescent="0.25">
      <c r="A99" s="52">
        <v>25023</v>
      </c>
      <c r="B99" s="52" t="s">
        <v>77</v>
      </c>
      <c r="C99" s="80" t="s">
        <v>82</v>
      </c>
      <c r="D99" s="140">
        <v>104.4525026</v>
      </c>
      <c r="E99" s="140">
        <v>5.4596894989999996</v>
      </c>
      <c r="F99" s="140">
        <v>4.4035891559999998</v>
      </c>
      <c r="G99" s="140">
        <v>98.845728280000003</v>
      </c>
      <c r="H99" s="141">
        <f t="shared" si="3"/>
        <v>213.16150953499999</v>
      </c>
    </row>
    <row r="100" spans="1:8" x14ac:dyDescent="0.25">
      <c r="A100" s="52">
        <v>25025</v>
      </c>
      <c r="B100" s="52" t="s">
        <v>78</v>
      </c>
      <c r="C100" s="80" t="s">
        <v>82</v>
      </c>
      <c r="D100" s="140">
        <v>74.447939820000002</v>
      </c>
      <c r="E100" s="140">
        <v>4.0555610150000003</v>
      </c>
      <c r="F100" s="140">
        <v>3.0785472899999999</v>
      </c>
      <c r="G100" s="140">
        <v>77.521461450000004</v>
      </c>
      <c r="H100" s="141">
        <f t="shared" si="3"/>
        <v>159.103509575</v>
      </c>
    </row>
    <row r="101" spans="1:8" ht="15" x14ac:dyDescent="0.4">
      <c r="A101" s="52">
        <v>25027</v>
      </c>
      <c r="B101" s="52" t="s">
        <v>64</v>
      </c>
      <c r="C101" s="80" t="s">
        <v>82</v>
      </c>
      <c r="D101" s="142">
        <v>207.77282289999999</v>
      </c>
      <c r="E101" s="142">
        <v>10.48881664</v>
      </c>
      <c r="F101" s="142">
        <v>8.4161464499999994</v>
      </c>
      <c r="G101" s="142">
        <v>198.23287619999999</v>
      </c>
      <c r="H101" s="143">
        <f t="shared" si="3"/>
        <v>424.91066219000004</v>
      </c>
    </row>
    <row r="102" spans="1:8" ht="10.9" customHeight="1" x14ac:dyDescent="0.4">
      <c r="D102" s="144">
        <f>SUM(D88:D101)</f>
        <v>1457.3753769360001</v>
      </c>
      <c r="E102" s="144">
        <f>SUM(E88:E101)</f>
        <v>77.723415351</v>
      </c>
      <c r="F102" s="144">
        <f>SUM(F88:F101)</f>
        <v>61.441286799000004</v>
      </c>
      <c r="G102" s="144">
        <f>SUM(G88:G101)</f>
        <v>1442.743708901</v>
      </c>
      <c r="H102" s="144">
        <f>SUM(H88:H101)</f>
        <v>3039.2837879869994</v>
      </c>
    </row>
    <row r="103" spans="1:8" x14ac:dyDescent="0.25">
      <c r="A103" s="52">
        <v>25001</v>
      </c>
      <c r="B103" s="52" t="s">
        <v>65</v>
      </c>
      <c r="C103" s="80" t="s">
        <v>83</v>
      </c>
      <c r="D103" s="140">
        <v>1.8072371190000001</v>
      </c>
      <c r="E103" s="140">
        <v>0.12850413099999999</v>
      </c>
      <c r="F103" s="140">
        <v>0.94970290000000002</v>
      </c>
      <c r="G103" s="140">
        <v>21.6805895</v>
      </c>
      <c r="H103" s="141">
        <f t="shared" si="3"/>
        <v>24.566033650000001</v>
      </c>
    </row>
    <row r="104" spans="1:8" x14ac:dyDescent="0.25">
      <c r="A104" s="52">
        <v>25003</v>
      </c>
      <c r="B104" s="52" t="s">
        <v>67</v>
      </c>
      <c r="C104" s="80" t="s">
        <v>83</v>
      </c>
      <c r="D104" s="140">
        <v>1.3229675510000001</v>
      </c>
      <c r="E104" s="140">
        <v>9.0541241999999994E-2</v>
      </c>
      <c r="F104" s="140">
        <v>0.67958569000000002</v>
      </c>
      <c r="G104" s="140">
        <v>15.547514919999999</v>
      </c>
      <c r="H104" s="141">
        <f t="shared" si="3"/>
        <v>17.640609402999999</v>
      </c>
    </row>
    <row r="105" spans="1:8" x14ac:dyDescent="0.25">
      <c r="A105" s="52">
        <v>25005</v>
      </c>
      <c r="B105" s="52" t="s">
        <v>68</v>
      </c>
      <c r="C105" s="80" t="s">
        <v>83</v>
      </c>
      <c r="D105" s="140">
        <v>3.3695383470000002</v>
      </c>
      <c r="E105" s="140">
        <v>0.233953995</v>
      </c>
      <c r="F105" s="140">
        <v>1.7295720699999999</v>
      </c>
      <c r="G105" s="140">
        <v>39.621004659999997</v>
      </c>
      <c r="H105" s="141">
        <f t="shared" si="3"/>
        <v>44.954069071999996</v>
      </c>
    </row>
    <row r="106" spans="1:8" x14ac:dyDescent="0.25">
      <c r="A106" s="52">
        <v>25007</v>
      </c>
      <c r="B106" s="52" t="s">
        <v>69</v>
      </c>
      <c r="C106" s="80" t="s">
        <v>83</v>
      </c>
      <c r="D106" s="140">
        <v>7.2954887999999996E-2</v>
      </c>
      <c r="E106" s="140">
        <v>5.3588769999999997E-3</v>
      </c>
      <c r="F106" s="140">
        <v>4.2426779999999997E-2</v>
      </c>
      <c r="G106" s="140">
        <v>0.93411148700000002</v>
      </c>
      <c r="H106" s="141">
        <f t="shared" si="3"/>
        <v>1.0548520320000001</v>
      </c>
    </row>
    <row r="107" spans="1:8" x14ac:dyDescent="0.25">
      <c r="A107" s="52">
        <v>25009</v>
      </c>
      <c r="B107" s="52" t="s">
        <v>70</v>
      </c>
      <c r="C107" s="80" t="s">
        <v>83</v>
      </c>
      <c r="D107" s="140">
        <v>4.4552760219999996</v>
      </c>
      <c r="E107" s="140">
        <v>0.30845862200000002</v>
      </c>
      <c r="F107" s="140">
        <v>2.27598966</v>
      </c>
      <c r="G107" s="140">
        <v>52.323815719999999</v>
      </c>
      <c r="H107" s="141">
        <f t="shared" si="3"/>
        <v>59.363540024000002</v>
      </c>
    </row>
    <row r="108" spans="1:8" x14ac:dyDescent="0.25">
      <c r="A108" s="52">
        <v>25011</v>
      </c>
      <c r="B108" s="52" t="s">
        <v>71</v>
      </c>
      <c r="C108" s="80" t="s">
        <v>83</v>
      </c>
      <c r="D108" s="140">
        <v>0.93209756899999996</v>
      </c>
      <c r="E108" s="140">
        <v>6.3136839E-2</v>
      </c>
      <c r="F108" s="140">
        <v>0.47241735000000001</v>
      </c>
      <c r="G108" s="140">
        <v>10.8089239</v>
      </c>
      <c r="H108" s="141">
        <f t="shared" si="3"/>
        <v>12.276575658000001</v>
      </c>
    </row>
    <row r="109" spans="1:8" x14ac:dyDescent="0.25">
      <c r="A109" s="52">
        <v>25013</v>
      </c>
      <c r="B109" s="52" t="s">
        <v>72</v>
      </c>
      <c r="C109" s="80" t="s">
        <v>83</v>
      </c>
      <c r="D109" s="140">
        <v>2.7774106110000001</v>
      </c>
      <c r="E109" s="140">
        <v>0.188430082</v>
      </c>
      <c r="F109" s="140">
        <v>1.41646553</v>
      </c>
      <c r="G109" s="140">
        <v>32.586081819999997</v>
      </c>
      <c r="H109" s="141">
        <f t="shared" si="3"/>
        <v>36.968388042999997</v>
      </c>
    </row>
    <row r="110" spans="1:8" x14ac:dyDescent="0.25">
      <c r="A110" s="52">
        <v>25015</v>
      </c>
      <c r="B110" s="52" t="s">
        <v>73</v>
      </c>
      <c r="C110" s="80" t="s">
        <v>83</v>
      </c>
      <c r="D110" s="140">
        <v>1.175892629</v>
      </c>
      <c r="E110" s="140">
        <v>8.1372088999999995E-2</v>
      </c>
      <c r="F110" s="140">
        <v>0.60797413</v>
      </c>
      <c r="G110" s="140">
        <v>14.03435736</v>
      </c>
      <c r="H110" s="141">
        <f t="shared" si="3"/>
        <v>15.899596208</v>
      </c>
    </row>
    <row r="111" spans="1:8" x14ac:dyDescent="0.25">
      <c r="A111" s="52">
        <v>25017</v>
      </c>
      <c r="B111" s="52" t="s">
        <v>74</v>
      </c>
      <c r="C111" s="80" t="s">
        <v>83</v>
      </c>
      <c r="D111" s="140">
        <v>8.4231043749999994</v>
      </c>
      <c r="E111" s="140">
        <v>0.58307515300000001</v>
      </c>
      <c r="F111" s="140">
        <v>4.3098381000000003</v>
      </c>
      <c r="G111" s="140">
        <v>99.044973839999997</v>
      </c>
      <c r="H111" s="141">
        <f t="shared" si="3"/>
        <v>112.36099146799999</v>
      </c>
    </row>
    <row r="112" spans="1:8" x14ac:dyDescent="0.25">
      <c r="A112" s="52">
        <v>25019</v>
      </c>
      <c r="B112" s="52" t="s">
        <v>75</v>
      </c>
      <c r="C112" s="80" t="s">
        <v>83</v>
      </c>
      <c r="D112" s="140">
        <v>4.1711201000000003E-2</v>
      </c>
      <c r="E112" s="140">
        <v>3.159518E-3</v>
      </c>
      <c r="F112" s="140">
        <v>2.5802245000000001E-2</v>
      </c>
      <c r="G112" s="140">
        <v>0.54563043099999997</v>
      </c>
      <c r="H112" s="141">
        <f t="shared" si="3"/>
        <v>0.61630339499999998</v>
      </c>
    </row>
    <row r="113" spans="1:8" x14ac:dyDescent="0.25">
      <c r="A113" s="52">
        <v>25021</v>
      </c>
      <c r="B113" s="52" t="s">
        <v>76</v>
      </c>
      <c r="C113" s="80" t="s">
        <v>83</v>
      </c>
      <c r="D113" s="140">
        <v>4.6629052079999997</v>
      </c>
      <c r="E113" s="140">
        <v>0.32099867300000001</v>
      </c>
      <c r="F113" s="140">
        <v>2.3658033700000001</v>
      </c>
      <c r="G113" s="140">
        <v>54.267859549999997</v>
      </c>
      <c r="H113" s="141">
        <f t="shared" si="3"/>
        <v>61.617566800999995</v>
      </c>
    </row>
    <row r="114" spans="1:8" x14ac:dyDescent="0.25">
      <c r="A114" s="52">
        <v>25023</v>
      </c>
      <c r="B114" s="52" t="s">
        <v>77</v>
      </c>
      <c r="C114" s="80" t="s">
        <v>83</v>
      </c>
      <c r="D114" s="140">
        <v>2.806038606</v>
      </c>
      <c r="E114" s="140">
        <v>0.19764709899999999</v>
      </c>
      <c r="F114" s="140">
        <v>1.4763630000000001</v>
      </c>
      <c r="G114" s="140">
        <v>33.455954599999998</v>
      </c>
      <c r="H114" s="141">
        <f t="shared" si="3"/>
        <v>37.936003305</v>
      </c>
    </row>
    <row r="115" spans="1:8" x14ac:dyDescent="0.25">
      <c r="A115" s="52">
        <v>25025</v>
      </c>
      <c r="B115" s="52" t="s">
        <v>78</v>
      </c>
      <c r="C115" s="80" t="s">
        <v>83</v>
      </c>
      <c r="D115" s="140">
        <v>2.0011697439999998</v>
      </c>
      <c r="E115" s="140">
        <v>0.14094019799999999</v>
      </c>
      <c r="F115" s="140">
        <v>1.0404157999999999</v>
      </c>
      <c r="G115" s="140">
        <v>24.225842849999999</v>
      </c>
      <c r="H115" s="141">
        <f t="shared" si="3"/>
        <v>27.408368591999999</v>
      </c>
    </row>
    <row r="116" spans="1:8" ht="15" x14ac:dyDescent="0.4">
      <c r="A116" s="52">
        <v>25027</v>
      </c>
      <c r="B116" s="52" t="s">
        <v>64</v>
      </c>
      <c r="C116" s="80" t="s">
        <v>83</v>
      </c>
      <c r="D116" s="142">
        <v>5.5768748730000004</v>
      </c>
      <c r="E116" s="142">
        <v>0.38483831499999999</v>
      </c>
      <c r="F116" s="142">
        <v>2.8455541000000002</v>
      </c>
      <c r="G116" s="142">
        <v>65.073248530000001</v>
      </c>
      <c r="H116" s="143">
        <f t="shared" si="3"/>
        <v>73.880515818000006</v>
      </c>
    </row>
    <row r="117" spans="1:8" ht="10.9" customHeight="1" x14ac:dyDescent="0.4">
      <c r="D117" s="144">
        <f>SUM(D103:D116)</f>
        <v>39.425178743000004</v>
      </c>
      <c r="E117" s="144">
        <f>SUM(E103:E116)</f>
        <v>2.7304148330000002</v>
      </c>
      <c r="F117" s="144">
        <f>SUM(F103:F116)</f>
        <v>20.237910724999999</v>
      </c>
      <c r="G117" s="144">
        <f>SUM(G103:G116)</f>
        <v>464.14990916800002</v>
      </c>
      <c r="H117" s="144">
        <f>SUM(H103:H116)</f>
        <v>526.54341346900003</v>
      </c>
    </row>
    <row r="119" spans="1:8" x14ac:dyDescent="0.25">
      <c r="A119" s="52" t="s">
        <v>101</v>
      </c>
      <c r="C119" s="52"/>
      <c r="D119" s="52"/>
    </row>
    <row r="120" spans="1:8" x14ac:dyDescent="0.25">
      <c r="A120" s="52" t="s">
        <v>102</v>
      </c>
      <c r="C120" s="52"/>
      <c r="D120" s="52"/>
    </row>
    <row r="121" spans="1:8" x14ac:dyDescent="0.25">
      <c r="A121" s="52" t="s">
        <v>103</v>
      </c>
      <c r="C121" s="52"/>
      <c r="D121" s="52"/>
    </row>
    <row r="122" spans="1:8" x14ac:dyDescent="0.25">
      <c r="A122" s="52" t="s">
        <v>104</v>
      </c>
      <c r="C122" s="52"/>
      <c r="D122" s="52"/>
      <c r="E122" s="52" t="s">
        <v>105</v>
      </c>
    </row>
    <row r="133" spans="3:6" x14ac:dyDescent="0.25">
      <c r="C133" s="52"/>
    </row>
    <row r="135" spans="3:6" x14ac:dyDescent="0.25">
      <c r="F135" s="145">
        <v>4.16</v>
      </c>
    </row>
  </sheetData>
  <phoneticPr fontId="2" type="noConversion"/>
  <printOptions gridLines="1"/>
  <pageMargins left="1.25" right="0.5" top="0.5" bottom="0.25" header="0.25" footer="0.25"/>
  <pageSetup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workbookViewId="0"/>
  </sheetViews>
  <sheetFormatPr defaultColWidth="9.140625" defaultRowHeight="12.75" x14ac:dyDescent="0.25"/>
  <cols>
    <col min="1" max="1" width="7.5703125" style="52" customWidth="1"/>
    <col min="2" max="2" width="12.140625" style="52" customWidth="1"/>
    <col min="3" max="3" width="5.7109375" style="52" customWidth="1"/>
    <col min="4" max="4" width="8.5703125" style="52" customWidth="1"/>
    <col min="5" max="5" width="7" style="52" customWidth="1"/>
    <col min="6" max="6" width="0.85546875" style="52" customWidth="1"/>
    <col min="7" max="7" width="9.42578125" style="52" customWidth="1"/>
    <col min="8" max="8" width="8.140625" style="52" customWidth="1"/>
    <col min="9" max="9" width="0.85546875" style="52" customWidth="1"/>
    <col min="10" max="10" width="10.28515625" style="52" customWidth="1"/>
    <col min="11" max="11" width="9.28515625" style="52" customWidth="1"/>
    <col min="12" max="12" width="9.42578125" style="52" bestFit="1" customWidth="1"/>
    <col min="13" max="13" width="0.85546875" style="52" customWidth="1"/>
    <col min="14" max="14" width="10.28515625" style="52" customWidth="1"/>
    <col min="15" max="15" width="8.85546875" style="52" customWidth="1"/>
    <col min="16" max="16" width="8.5703125" style="52" customWidth="1"/>
    <col min="17" max="17" width="8.140625" style="52" customWidth="1"/>
    <col min="18" max="18" width="0.7109375" style="52" customWidth="1"/>
    <col min="19" max="16384" width="9.140625" style="52"/>
  </cols>
  <sheetData>
    <row r="1" spans="1:20" ht="18" customHeight="1" x14ac:dyDescent="0.25">
      <c r="G1" s="53" t="s">
        <v>166</v>
      </c>
      <c r="H1" s="106"/>
      <c r="I1" s="106"/>
    </row>
    <row r="2" spans="1:20" ht="15" customHeight="1" x14ac:dyDescent="0.25">
      <c r="A2" s="107" t="s">
        <v>168</v>
      </c>
      <c r="B2" s="107"/>
      <c r="C2" s="107"/>
    </row>
    <row r="3" spans="1:20" s="108" customFormat="1" ht="29.25" customHeight="1" x14ac:dyDescent="0.25">
      <c r="D3" s="108" t="s">
        <v>85</v>
      </c>
      <c r="E3" s="108" t="s">
        <v>86</v>
      </c>
      <c r="F3" s="109"/>
      <c r="G3" s="108" t="s">
        <v>87</v>
      </c>
      <c r="H3" s="108" t="s">
        <v>88</v>
      </c>
      <c r="I3" s="110"/>
      <c r="J3" s="108" t="s">
        <v>89</v>
      </c>
      <c r="K3" s="108" t="s">
        <v>90</v>
      </c>
      <c r="L3" s="108" t="s">
        <v>164</v>
      </c>
      <c r="M3" s="110"/>
      <c r="N3" s="108" t="s">
        <v>91</v>
      </c>
      <c r="O3" s="108" t="s">
        <v>92</v>
      </c>
      <c r="P3" s="108" t="s">
        <v>93</v>
      </c>
      <c r="Q3" s="108" t="s">
        <v>94</v>
      </c>
    </row>
    <row r="4" spans="1:20" s="106" customFormat="1" ht="23.25" customHeight="1" x14ac:dyDescent="0.25">
      <c r="A4" s="106" t="s">
        <v>12</v>
      </c>
      <c r="B4" s="106" t="s">
        <v>167</v>
      </c>
      <c r="D4" s="111"/>
      <c r="E4" s="53">
        <v>88.59</v>
      </c>
      <c r="F4" s="112"/>
      <c r="G4" s="111"/>
      <c r="H4" s="113">
        <v>186.48</v>
      </c>
      <c r="I4" s="114"/>
      <c r="J4" s="111"/>
      <c r="K4" s="113">
        <v>902.79</v>
      </c>
      <c r="L4" s="113"/>
      <c r="M4" s="114"/>
      <c r="N4" s="111"/>
      <c r="O4" s="111"/>
      <c r="P4" s="111"/>
      <c r="Q4" s="111"/>
    </row>
    <row r="5" spans="1:20" ht="18.75" customHeight="1" x14ac:dyDescent="0.25">
      <c r="A5" s="106" t="s">
        <v>6</v>
      </c>
      <c r="B5" s="106"/>
      <c r="C5" s="106"/>
      <c r="F5" s="115"/>
      <c r="I5" s="116"/>
      <c r="M5" s="116"/>
    </row>
    <row r="6" spans="1:20" x14ac:dyDescent="0.25">
      <c r="A6" s="52" t="s">
        <v>65</v>
      </c>
      <c r="B6" s="117">
        <v>1756885975.7429764</v>
      </c>
      <c r="C6" s="118">
        <f>SUM(B6/54792000000)</f>
        <v>3.2064644030934744E-2</v>
      </c>
      <c r="D6" s="119">
        <v>1423.926024652</v>
      </c>
      <c r="E6" s="99">
        <f>SUM(C6*88.59)</f>
        <v>2.840606814700509</v>
      </c>
      <c r="F6" s="112"/>
      <c r="G6" s="119">
        <v>2868.5170238700002</v>
      </c>
      <c r="H6" s="120">
        <f>SUM(C6*186.48)</f>
        <v>5.9794148188887108</v>
      </c>
      <c r="I6" s="114"/>
      <c r="J6" s="119">
        <v>17256.173355899999</v>
      </c>
      <c r="K6" s="99">
        <f>SUM(C6*902.79)</f>
        <v>28.947639984687576</v>
      </c>
      <c r="L6" s="99">
        <f>SUM(J6*0.003459)</f>
        <v>59.689103638058093</v>
      </c>
      <c r="M6" s="114"/>
      <c r="N6" s="103">
        <v>200.464309633</v>
      </c>
      <c r="O6" s="103">
        <v>134.59694264199999</v>
      </c>
      <c r="P6" s="119">
        <v>24.566033650000001</v>
      </c>
      <c r="Q6" s="119">
        <v>86.955736223999992</v>
      </c>
      <c r="T6" s="119"/>
    </row>
    <row r="7" spans="1:20" x14ac:dyDescent="0.25">
      <c r="A7" s="52" t="s">
        <v>67</v>
      </c>
      <c r="B7" s="117">
        <v>867495096.35681307</v>
      </c>
      <c r="C7" s="118">
        <f t="shared" ref="C7:C20" si="0">SUM(B7/54792000000)</f>
        <v>1.5832513804146828E-2</v>
      </c>
      <c r="D7" s="119">
        <v>1291.442512868</v>
      </c>
      <c r="E7" s="99">
        <f t="shared" ref="E7:E20" si="1">SUM(C7*88.59)</f>
        <v>1.4026023979093676</v>
      </c>
      <c r="F7" s="112"/>
      <c r="G7" s="119">
        <v>2557.7220725000002</v>
      </c>
      <c r="H7" s="120">
        <f t="shared" ref="H7:H20" si="2">SUM(C7*186.48)</f>
        <v>2.9524471741973004</v>
      </c>
      <c r="I7" s="114"/>
      <c r="J7" s="119">
        <v>14682.65338951</v>
      </c>
      <c r="K7" s="99">
        <f t="shared" ref="K7:K20" si="3">SUM(C7*902.79)</f>
        <v>14.293435137245714</v>
      </c>
      <c r="L7" s="99">
        <f t="shared" ref="L7:L20" si="4">SUM(J7*0.003459)</f>
        <v>50.787298074315089</v>
      </c>
      <c r="M7" s="114"/>
      <c r="N7" s="103">
        <v>161.51215798499999</v>
      </c>
      <c r="O7" s="103">
        <v>112.090081715</v>
      </c>
      <c r="P7" s="119">
        <v>17.640609402999999</v>
      </c>
      <c r="Q7" s="119">
        <v>72.323339262999994</v>
      </c>
      <c r="T7" s="119"/>
    </row>
    <row r="8" spans="1:20" x14ac:dyDescent="0.25">
      <c r="A8" s="52" t="s">
        <v>68</v>
      </c>
      <c r="B8" s="117">
        <v>4718195883.9112253</v>
      </c>
      <c r="C8" s="118">
        <f t="shared" si="0"/>
        <v>8.6111035989035356E-2</v>
      </c>
      <c r="D8" s="119">
        <v>2892.34855143</v>
      </c>
      <c r="E8" s="99">
        <f t="shared" si="1"/>
        <v>7.6285766782686428</v>
      </c>
      <c r="F8" s="112"/>
      <c r="G8" s="119">
        <v>5507.9095362999997</v>
      </c>
      <c r="H8" s="120">
        <f t="shared" si="2"/>
        <v>16.057985991235313</v>
      </c>
      <c r="I8" s="114"/>
      <c r="J8" s="119">
        <v>33309.02625825</v>
      </c>
      <c r="K8" s="99">
        <f t="shared" si="3"/>
        <v>77.740182180541225</v>
      </c>
      <c r="L8" s="99">
        <f t="shared" si="4"/>
        <v>115.21592182728675</v>
      </c>
      <c r="M8" s="114"/>
      <c r="N8" s="103">
        <v>371.44107990399999</v>
      </c>
      <c r="O8" s="103">
        <v>251.70762971600001</v>
      </c>
      <c r="P8" s="119">
        <v>44.954069071999996</v>
      </c>
      <c r="Q8" s="119">
        <v>157.370997171</v>
      </c>
      <c r="T8" s="119"/>
    </row>
    <row r="9" spans="1:20" x14ac:dyDescent="0.25">
      <c r="A9" s="52" t="s">
        <v>69</v>
      </c>
      <c r="B9" s="117">
        <v>62384584.4432794</v>
      </c>
      <c r="C9" s="118">
        <f t="shared" si="0"/>
        <v>1.1385710403577056E-3</v>
      </c>
      <c r="D9" s="119">
        <v>178.75993042599998</v>
      </c>
      <c r="E9" s="99">
        <f t="shared" si="1"/>
        <v>0.10086600846528913</v>
      </c>
      <c r="F9" s="112"/>
      <c r="G9" s="119">
        <v>204.032311335</v>
      </c>
      <c r="H9" s="120">
        <f t="shared" si="2"/>
        <v>0.21232072760590492</v>
      </c>
      <c r="I9" s="114"/>
      <c r="J9" s="119">
        <v>1772.9386370049999</v>
      </c>
      <c r="K9" s="99">
        <f t="shared" si="3"/>
        <v>1.027890549524533</v>
      </c>
      <c r="L9" s="99">
        <f t="shared" si="4"/>
        <v>6.1325947454002945</v>
      </c>
      <c r="M9" s="114"/>
      <c r="N9" s="103">
        <v>9.8995512350000006</v>
      </c>
      <c r="O9" s="103">
        <v>7.1052714220000004</v>
      </c>
      <c r="P9" s="119">
        <v>1.0548520320000001</v>
      </c>
      <c r="Q9" s="119">
        <v>3.9760549480000003</v>
      </c>
      <c r="T9" s="119"/>
    </row>
    <row r="10" spans="1:20" x14ac:dyDescent="0.25">
      <c r="A10" s="52" t="s">
        <v>70</v>
      </c>
      <c r="B10" s="117">
        <v>6549320541.5327044</v>
      </c>
      <c r="C10" s="118">
        <f t="shared" si="0"/>
        <v>0.11953059829049321</v>
      </c>
      <c r="D10" s="119">
        <v>3858.3968992199998</v>
      </c>
      <c r="E10" s="99">
        <f t="shared" si="1"/>
        <v>10.589215702554794</v>
      </c>
      <c r="F10" s="112"/>
      <c r="G10" s="119">
        <v>7321.4027779999997</v>
      </c>
      <c r="H10" s="120">
        <f t="shared" si="2"/>
        <v>22.290065969211174</v>
      </c>
      <c r="I10" s="114"/>
      <c r="J10" s="119">
        <v>44474.824171699998</v>
      </c>
      <c r="K10" s="99">
        <f t="shared" si="3"/>
        <v>107.91102883067437</v>
      </c>
      <c r="L10" s="99">
        <f t="shared" si="4"/>
        <v>153.83841680991029</v>
      </c>
      <c r="M10" s="114"/>
      <c r="N10" s="103">
        <v>498.00299324700001</v>
      </c>
      <c r="O10" s="103">
        <v>339.35181755899998</v>
      </c>
      <c r="P10" s="119">
        <v>59.363540024000002</v>
      </c>
      <c r="Q10" s="119">
        <v>207.62882247899998</v>
      </c>
      <c r="T10" s="119"/>
    </row>
    <row r="11" spans="1:20" x14ac:dyDescent="0.25">
      <c r="A11" s="52" t="s">
        <v>71</v>
      </c>
      <c r="B11" s="117">
        <v>588815455.76588106</v>
      </c>
      <c r="C11" s="118">
        <f t="shared" si="0"/>
        <v>1.0746376401041778E-2</v>
      </c>
      <c r="D11" s="119">
        <v>801.861062328</v>
      </c>
      <c r="E11" s="99">
        <f t="shared" si="1"/>
        <v>0.95202148536829112</v>
      </c>
      <c r="F11" s="112"/>
      <c r="G11" s="119">
        <v>1749.3976497999997</v>
      </c>
      <c r="H11" s="120">
        <f t="shared" si="2"/>
        <v>2.0039842712662708</v>
      </c>
      <c r="I11" s="114"/>
      <c r="J11" s="119">
        <v>9377.1893580799988</v>
      </c>
      <c r="K11" s="99">
        <f t="shared" si="3"/>
        <v>9.7017211510965069</v>
      </c>
      <c r="L11" s="99">
        <f t="shared" si="4"/>
        <v>32.435697989598715</v>
      </c>
      <c r="M11" s="114"/>
      <c r="N11" s="103">
        <v>109.18375422700001</v>
      </c>
      <c r="O11" s="103">
        <v>74.939559549999998</v>
      </c>
      <c r="P11" s="119">
        <v>12.276575658000001</v>
      </c>
      <c r="Q11" s="119">
        <v>50.533334527000001</v>
      </c>
      <c r="T11" s="119"/>
    </row>
    <row r="12" spans="1:20" x14ac:dyDescent="0.25">
      <c r="A12" s="52" t="s">
        <v>72</v>
      </c>
      <c r="B12" s="117">
        <v>3032641934.8573985</v>
      </c>
      <c r="C12" s="118">
        <f t="shared" si="0"/>
        <v>5.5348261331168755E-2</v>
      </c>
      <c r="D12" s="119">
        <v>3329.2305208499997</v>
      </c>
      <c r="E12" s="99">
        <f t="shared" si="1"/>
        <v>4.9033024713282405</v>
      </c>
      <c r="F12" s="112"/>
      <c r="G12" s="119">
        <v>5718.2779459000003</v>
      </c>
      <c r="H12" s="120">
        <f t="shared" si="2"/>
        <v>10.321343773036348</v>
      </c>
      <c r="I12" s="114"/>
      <c r="J12" s="119">
        <v>35582.713508200002</v>
      </c>
      <c r="K12" s="99">
        <f t="shared" si="3"/>
        <v>49.967856847165841</v>
      </c>
      <c r="L12" s="99">
        <f t="shared" si="4"/>
        <v>123.0806060248638</v>
      </c>
      <c r="M12" s="114"/>
      <c r="N12" s="103">
        <v>331.89240810299998</v>
      </c>
      <c r="O12" s="103">
        <v>230.46681217299999</v>
      </c>
      <c r="P12" s="119">
        <v>36.968388042999997</v>
      </c>
      <c r="Q12" s="119">
        <v>148.487341743</v>
      </c>
      <c r="T12" s="119"/>
    </row>
    <row r="13" spans="1:20" x14ac:dyDescent="0.25">
      <c r="A13" s="52" t="s">
        <v>73</v>
      </c>
      <c r="B13" s="117">
        <v>1050004366.2311153</v>
      </c>
      <c r="C13" s="118">
        <f t="shared" si="0"/>
        <v>1.9163461202933191E-2</v>
      </c>
      <c r="D13" s="119">
        <v>1251.731213475</v>
      </c>
      <c r="E13" s="99">
        <f t="shared" si="1"/>
        <v>1.6976910279678514</v>
      </c>
      <c r="F13" s="112"/>
      <c r="G13" s="119">
        <v>2313.2275581900003</v>
      </c>
      <c r="H13" s="120">
        <f t="shared" si="2"/>
        <v>3.5736022451229812</v>
      </c>
      <c r="I13" s="114"/>
      <c r="J13" s="119">
        <v>13903.447710619999</v>
      </c>
      <c r="K13" s="99">
        <f t="shared" si="3"/>
        <v>17.300581139396055</v>
      </c>
      <c r="L13" s="99">
        <f t="shared" si="4"/>
        <v>48.092025631034574</v>
      </c>
      <c r="M13" s="114"/>
      <c r="N13" s="103">
        <v>141.38833918699999</v>
      </c>
      <c r="O13" s="103">
        <v>97.446479358999994</v>
      </c>
      <c r="P13" s="119">
        <v>15.899596208</v>
      </c>
      <c r="Q13" s="119">
        <v>64.603317044999997</v>
      </c>
      <c r="T13" s="119"/>
    </row>
    <row r="14" spans="1:20" x14ac:dyDescent="0.25">
      <c r="A14" s="52" t="s">
        <v>74</v>
      </c>
      <c r="B14" s="117">
        <v>14279060412.662754</v>
      </c>
      <c r="C14" s="118">
        <f t="shared" si="0"/>
        <v>0.26060484035375153</v>
      </c>
      <c r="D14" s="119">
        <v>7604.2328739499999</v>
      </c>
      <c r="E14" s="99">
        <f t="shared" si="1"/>
        <v>23.086982806938849</v>
      </c>
      <c r="F14" s="112"/>
      <c r="G14" s="119">
        <v>13951.159424500001</v>
      </c>
      <c r="H14" s="120">
        <f t="shared" si="2"/>
        <v>48.597590629167584</v>
      </c>
      <c r="I14" s="114"/>
      <c r="J14" s="119">
        <v>86283.445312999989</v>
      </c>
      <c r="K14" s="99">
        <f t="shared" si="3"/>
        <v>235.27144382296333</v>
      </c>
      <c r="L14" s="99">
        <f t="shared" si="4"/>
        <v>298.45443733766695</v>
      </c>
      <c r="M14" s="114"/>
      <c r="N14" s="103">
        <v>942.76812597999992</v>
      </c>
      <c r="O14" s="103">
        <v>643.40706038999997</v>
      </c>
      <c r="P14" s="119">
        <v>112.36099146799999</v>
      </c>
      <c r="Q14" s="119">
        <v>391.44244674000004</v>
      </c>
      <c r="T14" s="119"/>
    </row>
    <row r="15" spans="1:20" x14ac:dyDescent="0.25">
      <c r="A15" s="52" t="s">
        <v>75</v>
      </c>
      <c r="B15" s="117">
        <v>29432464.818280365</v>
      </c>
      <c r="C15" s="118">
        <f t="shared" si="0"/>
        <v>5.3716719262447742E-4</v>
      </c>
      <c r="D15" s="119">
        <v>123.06372334700001</v>
      </c>
      <c r="E15" s="99">
        <f t="shared" si="1"/>
        <v>4.7587641594602458E-2</v>
      </c>
      <c r="F15" s="112"/>
      <c r="G15" s="119">
        <v>132.37974466899999</v>
      </c>
      <c r="H15" s="120">
        <f t="shared" si="2"/>
        <v>0.10017093808061255</v>
      </c>
      <c r="I15" s="114"/>
      <c r="J15" s="119">
        <v>1239.1238874599999</v>
      </c>
      <c r="K15" s="99">
        <f t="shared" si="3"/>
        <v>0.48494916982945196</v>
      </c>
      <c r="L15" s="99">
        <f t="shared" si="4"/>
        <v>4.2861295267241397</v>
      </c>
      <c r="M15" s="114"/>
      <c r="N15" s="103">
        <v>6.0005912690000001</v>
      </c>
      <c r="O15" s="103">
        <v>4.3797010140000001</v>
      </c>
      <c r="P15" s="119">
        <v>0.61630339499999998</v>
      </c>
      <c r="Q15" s="119">
        <v>2.2699762080000001</v>
      </c>
      <c r="T15" s="119"/>
    </row>
    <row r="16" spans="1:20" x14ac:dyDescent="0.25">
      <c r="A16" s="52" t="s">
        <v>76</v>
      </c>
      <c r="B16" s="117">
        <v>6680558001.4668903</v>
      </c>
      <c r="C16" s="118">
        <f t="shared" si="0"/>
        <v>0.12192579211320796</v>
      </c>
      <c r="D16" s="119">
        <v>3679.58289276</v>
      </c>
      <c r="E16" s="99">
        <f t="shared" si="1"/>
        <v>10.801405923309094</v>
      </c>
      <c r="F16" s="112"/>
      <c r="G16" s="119">
        <v>7477.1189326000003</v>
      </c>
      <c r="H16" s="120">
        <f t="shared" si="2"/>
        <v>22.73672171327102</v>
      </c>
      <c r="I16" s="114"/>
      <c r="J16" s="119">
        <v>43146.081487199997</v>
      </c>
      <c r="K16" s="99">
        <f t="shared" si="3"/>
        <v>110.07338586188301</v>
      </c>
      <c r="L16" s="99">
        <f t="shared" si="4"/>
        <v>149.24229586422479</v>
      </c>
      <c r="M16" s="114"/>
      <c r="N16" s="103">
        <v>511.44198390999998</v>
      </c>
      <c r="O16" s="103">
        <v>346.616751147</v>
      </c>
      <c r="P16" s="119">
        <v>61.617566800999995</v>
      </c>
      <c r="Q16" s="119">
        <v>216.60762521500001</v>
      </c>
      <c r="T16" s="119"/>
    </row>
    <row r="17" spans="1:20" x14ac:dyDescent="0.25">
      <c r="A17" s="52" t="s">
        <v>77</v>
      </c>
      <c r="B17" s="117">
        <v>4161038729.8125172</v>
      </c>
      <c r="C17" s="118">
        <f t="shared" si="0"/>
        <v>7.5942450171786344E-2</v>
      </c>
      <c r="D17" s="119">
        <v>2595.6261415199997</v>
      </c>
      <c r="E17" s="99">
        <f t="shared" si="1"/>
        <v>6.7277416607185527</v>
      </c>
      <c r="F17" s="112"/>
      <c r="G17" s="119">
        <v>4667.3305197999998</v>
      </c>
      <c r="H17" s="120">
        <f t="shared" si="2"/>
        <v>14.161748108034717</v>
      </c>
      <c r="I17" s="114"/>
      <c r="J17" s="119">
        <v>29994.451205910002</v>
      </c>
      <c r="K17" s="99">
        <f t="shared" si="3"/>
        <v>68.560084590586996</v>
      </c>
      <c r="L17" s="99">
        <f t="shared" si="4"/>
        <v>103.7508067212427</v>
      </c>
      <c r="M17" s="114"/>
      <c r="N17" s="103">
        <v>313.936330656</v>
      </c>
      <c r="O17" s="103">
        <v>213.16150953499999</v>
      </c>
      <c r="P17" s="119">
        <v>37.936003305</v>
      </c>
      <c r="Q17" s="119">
        <v>132.18650040899999</v>
      </c>
      <c r="T17" s="119"/>
    </row>
    <row r="18" spans="1:20" x14ac:dyDescent="0.25">
      <c r="A18" s="52" t="s">
        <v>78</v>
      </c>
      <c r="B18" s="117">
        <v>3903668108.0015812</v>
      </c>
      <c r="C18" s="118">
        <f t="shared" si="0"/>
        <v>7.124522025116041E-2</v>
      </c>
      <c r="D18" s="119">
        <v>2290.1721181799999</v>
      </c>
      <c r="E18" s="99">
        <f t="shared" si="1"/>
        <v>6.3116140620503014</v>
      </c>
      <c r="F18" s="112"/>
      <c r="G18" s="119">
        <v>3557.0339988000005</v>
      </c>
      <c r="H18" s="120">
        <f t="shared" si="2"/>
        <v>13.285808672436392</v>
      </c>
      <c r="I18" s="114"/>
      <c r="J18" s="119">
        <v>24901.3509252</v>
      </c>
      <c r="K18" s="99">
        <f t="shared" si="3"/>
        <v>64.319472390545101</v>
      </c>
      <c r="L18" s="99">
        <f t="shared" si="4"/>
        <v>86.133772850266794</v>
      </c>
      <c r="M18" s="114"/>
      <c r="N18" s="103">
        <v>231.18324738299998</v>
      </c>
      <c r="O18" s="103">
        <v>159.103509575</v>
      </c>
      <c r="P18" s="119">
        <v>27.408368591999999</v>
      </c>
      <c r="Q18" s="119">
        <v>93.653081604000008</v>
      </c>
      <c r="T18" s="119"/>
    </row>
    <row r="19" spans="1:20" s="121" customFormat="1" ht="15" x14ac:dyDescent="0.4">
      <c r="A19" s="121" t="s">
        <v>64</v>
      </c>
      <c r="B19" s="117">
        <v>7112498444.3965759</v>
      </c>
      <c r="C19" s="118">
        <f t="shared" si="0"/>
        <v>0.12980906782735757</v>
      </c>
      <c r="D19" s="122">
        <v>4545.8449399700003</v>
      </c>
      <c r="E19" s="123">
        <f t="shared" si="1"/>
        <v>11.499785318825607</v>
      </c>
      <c r="F19" s="124"/>
      <c r="G19" s="122">
        <v>8970.9235698000011</v>
      </c>
      <c r="H19" s="125">
        <f t="shared" si="2"/>
        <v>24.206794968445639</v>
      </c>
      <c r="I19" s="126"/>
      <c r="J19" s="127">
        <v>52778.918655600006</v>
      </c>
      <c r="K19" s="123">
        <f t="shared" si="3"/>
        <v>117.19032834386013</v>
      </c>
      <c r="L19" s="123">
        <f t="shared" si="4"/>
        <v>182.56227962972042</v>
      </c>
      <c r="M19" s="126"/>
      <c r="N19" s="104">
        <v>623.45258493999995</v>
      </c>
      <c r="O19" s="104">
        <v>424.91066219000004</v>
      </c>
      <c r="P19" s="122">
        <v>73.880515818000006</v>
      </c>
      <c r="Q19" s="122">
        <v>259.79889658799999</v>
      </c>
      <c r="T19" s="128"/>
    </row>
    <row r="20" spans="1:20" ht="28.5" customHeight="1" x14ac:dyDescent="0.25">
      <c r="A20" s="106" t="s">
        <v>7</v>
      </c>
      <c r="B20" s="129">
        <f>SUM(B6:B19)</f>
        <v>54791999999.999985</v>
      </c>
      <c r="C20" s="118">
        <f t="shared" si="0"/>
        <v>0.99999999999999967</v>
      </c>
      <c r="D20" s="130">
        <f>SUM(D6:D19)</f>
        <v>35866.219404976</v>
      </c>
      <c r="E20" s="113">
        <f t="shared" si="1"/>
        <v>88.589999999999975</v>
      </c>
      <c r="F20" s="131"/>
      <c r="G20" s="130">
        <f>SUM(G6:G19)</f>
        <v>66996.433066064012</v>
      </c>
      <c r="H20" s="132">
        <f t="shared" si="2"/>
        <v>186.47999999999993</v>
      </c>
      <c r="I20" s="133"/>
      <c r="J20" s="130">
        <f t="shared" ref="J20:P20" si="5">SUM(J6:J19)</f>
        <v>408702.33786363498</v>
      </c>
      <c r="K20" s="90">
        <f t="shared" si="3"/>
        <v>902.78999999999962</v>
      </c>
      <c r="L20" s="90">
        <f t="shared" si="4"/>
        <v>1413.7013866703132</v>
      </c>
      <c r="M20" s="114"/>
      <c r="N20" s="130">
        <f t="shared" si="5"/>
        <v>4452.567457659</v>
      </c>
      <c r="O20" s="130">
        <f t="shared" si="5"/>
        <v>3039.2837879869994</v>
      </c>
      <c r="P20" s="130">
        <f t="shared" si="5"/>
        <v>526.54341346900003</v>
      </c>
      <c r="Q20" s="130">
        <f>SUM(Q6:Q19)</f>
        <v>1887.8374701639998</v>
      </c>
      <c r="S20" s="130"/>
      <c r="T20" s="130"/>
    </row>
    <row r="21" spans="1:20" ht="24.75" customHeight="1" x14ac:dyDescent="0.25">
      <c r="A21" s="52" t="s">
        <v>99</v>
      </c>
      <c r="D21" s="119">
        <f>SUM(D20-D22)</f>
        <v>29191.954095454999</v>
      </c>
      <c r="E21" s="119">
        <f>SUM(E20-E22)</f>
        <v>79.634382617426226</v>
      </c>
      <c r="F21" s="134"/>
      <c r="G21" s="119">
        <f>SUM(G20-G22)</f>
        <v>54657.807839674017</v>
      </c>
      <c r="H21" s="119">
        <f>SUM(H20-H22)</f>
        <v>167.62862253637704</v>
      </c>
      <c r="I21" s="135"/>
      <c r="J21" s="119">
        <f t="shared" ref="J21:P21" si="6">SUM(J20-J22)</f>
        <v>335156.33389722498</v>
      </c>
      <c r="K21" s="119">
        <f t="shared" si="6"/>
        <v>811.52640572509551</v>
      </c>
      <c r="L21" s="119">
        <f t="shared" si="6"/>
        <v>1159.3057589505011</v>
      </c>
      <c r="M21" s="135"/>
      <c r="N21" s="119">
        <f t="shared" si="6"/>
        <v>3708.5907981569999</v>
      </c>
      <c r="O21" s="119">
        <f t="shared" si="6"/>
        <v>2524.3408551899993</v>
      </c>
      <c r="P21" s="119">
        <f t="shared" si="6"/>
        <v>443.75824415700004</v>
      </c>
      <c r="Q21" s="119">
        <f>SUM(Q20-Q22)</f>
        <v>1551.8901375859998</v>
      </c>
    </row>
    <row r="22" spans="1:20" x14ac:dyDescent="0.25">
      <c r="A22" s="52" t="s">
        <v>100</v>
      </c>
      <c r="D22" s="119">
        <f>SUM(D7,D11,D12,D13)</f>
        <v>6674.2653095209998</v>
      </c>
      <c r="E22" s="119">
        <f>SUM(E7,E11,E12,E13)</f>
        <v>8.9556173825737506</v>
      </c>
      <c r="F22" s="134"/>
      <c r="G22" s="119">
        <f>SUM(G7,G11,G12,G13)</f>
        <v>12338.625226389999</v>
      </c>
      <c r="H22" s="119">
        <f>SUM(H7,H11,H12,H13)</f>
        <v>18.851377463622899</v>
      </c>
      <c r="I22" s="135"/>
      <c r="J22" s="119">
        <f t="shared" ref="J22:P22" si="7">SUM(J7,J11,J12,J13)</f>
        <v>73546.003966410004</v>
      </c>
      <c r="K22" s="119">
        <f t="shared" si="7"/>
        <v>91.263594274904122</v>
      </c>
      <c r="L22" s="119">
        <f t="shared" si="7"/>
        <v>254.39562771981218</v>
      </c>
      <c r="M22" s="135"/>
      <c r="N22" s="119">
        <f t="shared" si="7"/>
        <v>743.97665950199985</v>
      </c>
      <c r="O22" s="119">
        <f t="shared" si="7"/>
        <v>514.94293279700003</v>
      </c>
      <c r="P22" s="119">
        <f t="shared" si="7"/>
        <v>82.785169312000008</v>
      </c>
      <c r="Q22" s="119">
        <f>SUM(Q7,Q11,Q12,Q13)</f>
        <v>335.94733257799999</v>
      </c>
    </row>
    <row r="24" spans="1:20" x14ac:dyDescent="0.25">
      <c r="A24" s="105"/>
      <c r="B24" s="105"/>
      <c r="C24" s="105"/>
    </row>
    <row r="25" spans="1:20" x14ac:dyDescent="0.25">
      <c r="A25" s="105" t="s">
        <v>165</v>
      </c>
      <c r="B25" s="105"/>
      <c r="C25" s="105"/>
      <c r="D25" s="105"/>
      <c r="E25" s="105"/>
      <c r="F25" s="105"/>
    </row>
    <row r="26" spans="1:20" x14ac:dyDescent="0.25">
      <c r="A26" s="105"/>
      <c r="B26" s="105"/>
      <c r="C26" s="105"/>
      <c r="D26" s="105"/>
      <c r="E26" s="105"/>
      <c r="F26" s="105"/>
    </row>
    <row r="27" spans="1:20" x14ac:dyDescent="0.25">
      <c r="A27" s="105"/>
      <c r="B27" s="105"/>
      <c r="C27" s="105"/>
      <c r="D27" s="105"/>
      <c r="E27" s="105"/>
      <c r="F27" s="105"/>
      <c r="G27" s="105"/>
      <c r="K27" s="80"/>
      <c r="L27" s="80"/>
      <c r="M27" s="80"/>
    </row>
    <row r="28" spans="1:20" x14ac:dyDescent="0.25">
      <c r="D28" s="105"/>
      <c r="E28" s="105"/>
      <c r="F28" s="105"/>
      <c r="G28" s="105"/>
    </row>
    <row r="32" spans="1:20" x14ac:dyDescent="0.25">
      <c r="J32" s="136">
        <v>4.17</v>
      </c>
    </row>
  </sheetData>
  <printOptions gridLines="1"/>
  <pageMargins left="0.7" right="0.45" top="0.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DayTemp</vt:lpstr>
      <vt:lpstr>VMT-2011</vt:lpstr>
      <vt:lpstr>Speed</vt:lpstr>
      <vt:lpstr>Month%</vt:lpstr>
      <vt:lpstr>EM-VEH-TYPE</vt:lpstr>
      <vt:lpstr>FINAL-EMISS</vt:lpstr>
    </vt:vector>
  </TitlesOfParts>
  <Company>Commonwealth of Massachusetts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KSantlal</dc:creator>
  <cp:lastModifiedBy>MWERT</cp:lastModifiedBy>
  <cp:lastPrinted>2014-10-24T19:48:55Z</cp:lastPrinted>
  <dcterms:created xsi:type="dcterms:W3CDTF">2004-04-26T18:20:10Z</dcterms:created>
  <dcterms:modified xsi:type="dcterms:W3CDTF">2018-02-08T22:30:12Z</dcterms:modified>
</cp:coreProperties>
</file>